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filterPrivacy="1"/>
  <xr:revisionPtr revIDLastSave="0" documentId="13_ncr:1_{1703B175-505B-44A6-AC75-A3E605314F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sh flow" sheetId="1" r:id="rId1"/>
    <sheet name="Cash flow chart" sheetId="2" r:id="rId2"/>
  </sheets>
  <definedNames>
    <definedName name="Cash_beginning">'Cash flow'!$C$8</definedName>
    <definedName name="Cash_minimum">'Cash flow'!$C$5</definedName>
    <definedName name="Company_name">'Cash flow'!#REF!</definedName>
    <definedName name="_xlnm.Print_Titles" localSheetId="0">'Cash flow'!$7:$7</definedName>
    <definedName name="Start_date">'Cash flow'!$C$4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G2" i="2" l="1"/>
  <c r="F18" i="1" l="1"/>
  <c r="D18" i="1"/>
  <c r="O5" i="1" l="1"/>
  <c r="N5" i="1"/>
  <c r="M5" i="1"/>
  <c r="L5" i="1"/>
  <c r="K5" i="1"/>
  <c r="J5" i="1"/>
  <c r="I5" i="1"/>
  <c r="H5" i="1"/>
  <c r="G5" i="1"/>
  <c r="F5" i="1"/>
  <c r="E5" i="1"/>
  <c r="D5" i="1"/>
  <c r="C19" i="1" l="1"/>
  <c r="C55" i="1" s="1"/>
  <c r="D8" i="1" l="1"/>
  <c r="D19" i="1" s="1"/>
  <c r="E18" i="1" l="1"/>
  <c r="P11" i="1" l="1"/>
  <c r="P12" i="1"/>
  <c r="P13" i="1"/>
  <c r="P14" i="1"/>
  <c r="P15" i="1"/>
  <c r="P16" i="1"/>
  <c r="P50" i="1"/>
  <c r="P51" i="1"/>
  <c r="P52" i="1"/>
  <c r="P49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22" i="1"/>
  <c r="G18" i="1"/>
  <c r="H18" i="1"/>
  <c r="I18" i="1"/>
  <c r="J18" i="1"/>
  <c r="K18" i="1"/>
  <c r="L18" i="1"/>
  <c r="M18" i="1"/>
  <c r="N18" i="1"/>
  <c r="O18" i="1"/>
  <c r="P53" i="1" l="1"/>
  <c r="D47" i="1"/>
  <c r="D54" i="1" s="1"/>
  <c r="D55" i="1" s="1"/>
  <c r="F47" i="1"/>
  <c r="F54" i="1" s="1"/>
  <c r="K47" i="1"/>
  <c r="K54" i="1" s="1"/>
  <c r="E47" i="1"/>
  <c r="E54" i="1" s="1"/>
  <c r="J47" i="1"/>
  <c r="J54" i="1" s="1"/>
  <c r="N47" i="1"/>
  <c r="N54" i="1" s="1"/>
  <c r="I47" i="1"/>
  <c r="I54" i="1" s="1"/>
  <c r="O47" i="1"/>
  <c r="O54" i="1" s="1"/>
  <c r="H47" i="1"/>
  <c r="H54" i="1" s="1"/>
  <c r="L47" i="1"/>
  <c r="L54" i="1" s="1"/>
  <c r="M47" i="1"/>
  <c r="M54" i="1" s="1"/>
  <c r="G47" i="1"/>
  <c r="G54" i="1" s="1"/>
  <c r="P18" i="1"/>
  <c r="P54" i="1" l="1"/>
  <c r="E8" i="1"/>
  <c r="E19" i="1" s="1"/>
  <c r="P47" i="1"/>
  <c r="E55" i="1" l="1"/>
  <c r="F8" i="1" s="1"/>
  <c r="F19" i="1" s="1"/>
  <c r="F55" i="1" s="1"/>
  <c r="G8" i="1" s="1"/>
  <c r="G19" i="1" s="1"/>
  <c r="G55" i="1" l="1"/>
  <c r="H8" i="1" s="1"/>
  <c r="H19" i="1" s="1"/>
  <c r="H55" i="1" l="1"/>
  <c r="I8" i="1" s="1"/>
  <c r="I19" i="1" s="1"/>
  <c r="I55" i="1" l="1"/>
  <c r="J8" i="1" s="1"/>
  <c r="J19" i="1" s="1"/>
  <c r="J55" i="1" l="1"/>
  <c r="K8" i="1" s="1"/>
  <c r="K19" i="1" s="1"/>
  <c r="K55" i="1" l="1"/>
  <c r="L8" i="1" s="1"/>
  <c r="L19" i="1" s="1"/>
  <c r="L55" i="1" l="1"/>
  <c r="M8" i="1" s="1"/>
  <c r="M19" i="1" s="1"/>
  <c r="M55" i="1" l="1"/>
  <c r="N8" i="1" s="1"/>
  <c r="N19" i="1" s="1"/>
  <c r="N55" i="1" l="1"/>
  <c r="O8" i="1" s="1"/>
  <c r="O19" i="1" s="1"/>
  <c r="O55" i="1" s="1"/>
</calcChain>
</file>

<file path=xl/sharedStrings.xml><?xml version="1.0" encoding="utf-8"?>
<sst xmlns="http://schemas.openxmlformats.org/spreadsheetml/2006/main" count="106" uniqueCount="62">
  <si>
    <t>Starting date</t>
  </si>
  <si>
    <t>Cash balance alert minimum</t>
  </si>
  <si>
    <t>Beginning</t>
  </si>
  <si>
    <t>Jan-xx</t>
  </si>
  <si>
    <t>Feb-xx</t>
  </si>
  <si>
    <t>Mar-xx</t>
  </si>
  <si>
    <t>Apr-xx</t>
  </si>
  <si>
    <t>May-xx</t>
  </si>
  <si>
    <t>Jun-xx</t>
  </si>
  <si>
    <t>Jul-xx</t>
  </si>
  <si>
    <t>Aug-xx</t>
  </si>
  <si>
    <t>Sep-xx</t>
  </si>
  <si>
    <t>Oct-xx</t>
  </si>
  <si>
    <t>Nov-xx</t>
  </si>
  <si>
    <t>Dec-xx</t>
  </si>
  <si>
    <t>Total</t>
  </si>
  <si>
    <t>Cash on hand (beginning of month)</t>
  </si>
  <si>
    <t>CASH RECEIPTS</t>
  </si>
  <si>
    <t xml:space="preserve"> </t>
  </si>
  <si>
    <t>Cash sales</t>
  </si>
  <si>
    <t>Returns and allowances</t>
  </si>
  <si>
    <t>Collections on accounts receivable</t>
  </si>
  <si>
    <t>Interest, other income</t>
  </si>
  <si>
    <t>Loan proceeds</t>
  </si>
  <si>
    <t>Owner contributions</t>
  </si>
  <si>
    <t>TOTAL CASH RECEIPTS</t>
  </si>
  <si>
    <t>Total cash available</t>
  </si>
  <si>
    <t>CASH PAID OUT</t>
  </si>
  <si>
    <t>Advertising</t>
  </si>
  <si>
    <t>Commissions and fees</t>
  </si>
  <si>
    <t>Contract labor</t>
  </si>
  <si>
    <t>Employee benefit programs</t>
  </si>
  <si>
    <t>Insurance (other than health)</t>
  </si>
  <si>
    <t>Interest expense</t>
  </si>
  <si>
    <t>Materials and supplies (in COGS)</t>
  </si>
  <si>
    <t>Meals and entertainment</t>
  </si>
  <si>
    <t>Mortgage interest</t>
  </si>
  <si>
    <t>Office expense</t>
  </si>
  <si>
    <t>Other interest expense</t>
  </si>
  <si>
    <t>Pension and profit-sharing plan</t>
  </si>
  <si>
    <t>Purchases for resale</t>
  </si>
  <si>
    <t>Rent or lease</t>
  </si>
  <si>
    <t>Rent or lease: vehicles, equipment</t>
  </si>
  <si>
    <t>Repairs and maintenance</t>
  </si>
  <si>
    <t>Supplies (not in COGS)</t>
  </si>
  <si>
    <t>Taxes and licenses</t>
  </si>
  <si>
    <t>Travel</t>
  </si>
  <si>
    <t>Utilities</t>
  </si>
  <si>
    <t>Wages (less emp. credits)</t>
  </si>
  <si>
    <t>Other expenses</t>
  </si>
  <si>
    <t>Miscellaneous</t>
  </si>
  <si>
    <t>SUBTOTAL</t>
  </si>
  <si>
    <t>Loan principal payment</t>
  </si>
  <si>
    <t>Capital purchases</t>
  </si>
  <si>
    <t>Other startup costs</t>
  </si>
  <si>
    <t>To reserve and/or escrow</t>
  </si>
  <si>
    <t>Owners' withdrawal</t>
  </si>
  <si>
    <t>TOTAL CASH PAID OUT</t>
  </si>
  <si>
    <t>Cash on hand (end of month)</t>
  </si>
  <si>
    <t>Cash balance alert minimum:</t>
  </si>
  <si>
    <t>CASH FLOW PROJECTION</t>
  </si>
  <si>
    <t>Funding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</si>
</sst>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&quot;$&quot;* #,##0.00_);_(&quot;$&quot;* \(#,##0.00\);_(&quot;$&quot;* &quot;-&quot;??_);_(@_)"/>
    <numFmt numFmtId="165" formatCode="mmmm"/>
    <numFmt numFmtId="166" formatCode="&quot;$&quot;#,##0"/>
  </numFmts>
  <fonts count="15" x14ac:knownFonts="1">
    <font>
      <sz val="8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  <scheme val="minor"/>
    </font>
    <font>
      <sz val="10"/>
      <color indexed="8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22"/>
      <color theme="1" tint="0.249977111117893"/>
      <name val="Sitka Heading"/>
      <family val="2"/>
      <scheme val="major"/>
    </font>
    <font>
      <sz val="10"/>
      <color theme="0"/>
      <name val="Arial"/>
      <family val="2"/>
      <scheme val="minor"/>
    </font>
    <font>
      <b/>
      <sz val="10"/>
      <color theme="1" tint="0.14999847407452621"/>
      <name val="Arial"/>
      <family val="2"/>
      <scheme val="minor"/>
    </font>
    <font>
      <sz val="10"/>
      <color theme="1" tint="0.14999847407452621"/>
      <name val="Arial"/>
      <family val="2"/>
      <scheme val="minor"/>
    </font>
    <font>
      <sz val="8"/>
      <color theme="1" tint="0.14999847407452621"/>
      <name val="Arial"/>
      <family val="2"/>
      <scheme val="minor"/>
    </font>
    <font>
      <sz val="24"/>
      <name val="Arial"/>
      <family val="2"/>
      <scheme val="minor"/>
    </font>
    <font>
      <sz val="48"/>
      <color theme="4" tint="-0.499984740745262"/>
      <name val="Sitka Heading"/>
      <scheme val="major"/>
    </font>
    <font>
      <sz val="24"/>
      <color theme="4" tint="-0.499984740745262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Up">
        <bgColor theme="8" tint="0.79998168889431442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6" tint="-0.749992370372631"/>
      </left>
      <right style="thin">
        <color theme="6" tint="-0.749992370372631"/>
      </right>
      <top style="thin">
        <color theme="6" tint="-0.749992370372631"/>
      </top>
      <bottom style="thin">
        <color theme="6" tint="-0.749992370372631"/>
      </bottom>
      <diagonal/>
    </border>
    <border>
      <left style="thin">
        <color theme="6" tint="-0.749992370372631"/>
      </left>
      <right style="thin">
        <color theme="6" tint="-0.749992370372631"/>
      </right>
      <top style="thin">
        <color theme="6" tint="-0.74999237037263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wrapText="1"/>
    </xf>
    <xf numFmtId="164" fontId="1" fillId="0" borderId="0" applyFont="0" applyFill="0" applyBorder="0" applyAlignment="0" applyProtection="0"/>
  </cellStyleXfs>
  <cellXfs count="53">
    <xf numFmtId="0" fontId="0" fillId="0" borderId="0" xfId="0">
      <alignment wrapText="1"/>
    </xf>
    <xf numFmtId="0" fontId="3" fillId="0" borderId="0" xfId="0" applyFont="1" applyAlignment="1"/>
    <xf numFmtId="0" fontId="4" fillId="0" borderId="0" xfId="0" applyFont="1">
      <alignment wrapText="1"/>
    </xf>
    <xf numFmtId="0" fontId="3" fillId="0" borderId="0" xfId="0" applyFont="1">
      <alignment wrapText="1"/>
    </xf>
    <xf numFmtId="3" fontId="3" fillId="0" borderId="0" xfId="0" applyNumberFormat="1" applyFo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 indent="2"/>
    </xf>
    <xf numFmtId="0" fontId="6" fillId="0" borderId="0" xfId="0" applyFont="1" applyAlignment="1">
      <alignment horizontal="left" wrapText="1" indent="1"/>
    </xf>
    <xf numFmtId="3" fontId="8" fillId="0" borderId="0" xfId="0" applyNumberFormat="1" applyFont="1" applyAlignment="1">
      <alignment horizontal="left" wrapText="1" indent="1"/>
    </xf>
    <xf numFmtId="0" fontId="7" fillId="0" borderId="0" xfId="0" applyFont="1" applyAlignment="1">
      <alignment horizontal="left" vertical="top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3" xfId="0" applyFont="1" applyFill="1" applyBorder="1">
      <alignment wrapText="1"/>
    </xf>
    <xf numFmtId="0" fontId="12" fillId="0" borderId="0" xfId="0" applyFont="1" applyAlignment="1">
      <alignment horizontal="center"/>
    </xf>
    <xf numFmtId="0" fontId="9" fillId="7" borderId="5" xfId="0" applyFont="1" applyFill="1" applyBorder="1" applyAlignment="1">
      <alignment horizontal="left" vertical="center" wrapText="1" indent="1"/>
    </xf>
    <xf numFmtId="166" fontId="12" fillId="4" borderId="3" xfId="1" applyNumberFormat="1" applyFont="1" applyFill="1" applyBorder="1" applyAlignment="1">
      <alignment horizontal="left" vertical="center"/>
    </xf>
    <xf numFmtId="3" fontId="10" fillId="0" borderId="0" xfId="0" applyNumberFormat="1" applyFont="1" applyAlignment="1" applyProtection="1">
      <alignment horizontal="center" vertical="center" wrapText="1"/>
      <protection locked="0"/>
    </xf>
    <xf numFmtId="17" fontId="9" fillId="6" borderId="0" xfId="0" applyNumberFormat="1" applyFont="1" applyFill="1" applyAlignment="1">
      <alignment horizontal="center" vertical="center" wrapText="1"/>
    </xf>
    <xf numFmtId="0" fontId="9" fillId="7" borderId="6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left" wrapText="1" indent="1"/>
    </xf>
    <xf numFmtId="0" fontId="5" fillId="0" borderId="0" xfId="0" applyFont="1" applyAlignment="1">
      <alignment horizontal="left" vertical="center" wrapText="1" indent="1"/>
    </xf>
    <xf numFmtId="0" fontId="9" fillId="6" borderId="0" xfId="0" applyFont="1" applyFill="1" applyAlignment="1">
      <alignment horizontal="center" vertical="center" wrapText="1"/>
    </xf>
    <xf numFmtId="165" fontId="9" fillId="6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 wrapText="1" indent="1"/>
    </xf>
    <xf numFmtId="3" fontId="6" fillId="0" borderId="0" xfId="0" applyNumberFormat="1" applyFont="1" applyAlignment="1" applyProtection="1">
      <alignment horizontal="center" vertical="center" wrapText="1"/>
      <protection locked="0"/>
    </xf>
    <xf numFmtId="3" fontId="6" fillId="2" borderId="0" xfId="0" applyNumberFormat="1" applyFont="1" applyFill="1" applyAlignment="1">
      <alignment horizontal="center" vertical="center" wrapText="1"/>
    </xf>
    <xf numFmtId="3" fontId="6" fillId="5" borderId="0" xfId="0" applyNumberFormat="1" applyFont="1" applyFill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0" fontId="9" fillId="6" borderId="0" xfId="0" applyFont="1" applyFill="1" applyAlignment="1">
      <alignment horizontal="left" vertical="center" wrapText="1" indent="1"/>
    </xf>
    <xf numFmtId="0" fontId="10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3" fontId="10" fillId="5" borderId="0" xfId="0" applyNumberFormat="1" applyFont="1" applyFill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 indent="1"/>
    </xf>
    <xf numFmtId="0" fontId="10" fillId="5" borderId="0" xfId="0" applyFont="1" applyFill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>
      <alignment wrapText="1"/>
    </xf>
    <xf numFmtId="0" fontId="9" fillId="0" borderId="1" xfId="0" applyFont="1" applyBorder="1" applyAlignment="1">
      <alignment horizontal="left" vertical="center" wrapText="1" indent="1"/>
    </xf>
    <xf numFmtId="3" fontId="10" fillId="5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 indent="1"/>
    </xf>
    <xf numFmtId="17" fontId="10" fillId="7" borderId="7" xfId="0" applyNumberFormat="1" applyFont="1" applyFill="1" applyBorder="1" applyAlignment="1" applyProtection="1">
      <alignment horizontal="left" vertical="center" wrapText="1" indent="1"/>
      <protection locked="0"/>
    </xf>
    <xf numFmtId="3" fontId="10" fillId="7" borderId="5" xfId="0" applyNumberFormat="1" applyFont="1" applyFill="1" applyBorder="1" applyAlignment="1" applyProtection="1">
      <alignment horizontal="left" vertical="center" wrapText="1" indent="1"/>
      <protection locked="0"/>
    </xf>
    <xf numFmtId="17" fontId="9" fillId="8" borderId="0" xfId="0" applyNumberFormat="1" applyFont="1" applyFill="1" applyAlignment="1">
      <alignment horizontal="center" vertical="center" wrapText="1"/>
    </xf>
    <xf numFmtId="0" fontId="9" fillId="8" borderId="0" xfId="0" applyFont="1" applyFill="1" applyAlignment="1">
      <alignment horizontal="left" vertical="center" wrapText="1" indent="1"/>
    </xf>
    <xf numFmtId="0" fontId="9" fillId="8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indent="1"/>
    </xf>
    <xf numFmtId="0" fontId="12" fillId="0" borderId="0" xfId="0" applyFont="1">
      <alignment wrapText="1"/>
    </xf>
    <xf numFmtId="0" fontId="12" fillId="4" borderId="2" xfId="0" applyFont="1" applyFill="1" applyBorder="1" applyAlignment="1">
      <alignment horizontal="left" vertical="center" wrapText="1" indent="2"/>
    </xf>
    <xf numFmtId="0" fontId="12" fillId="4" borderId="3" xfId="0" applyFont="1" applyFill="1" applyBorder="1" applyAlignment="1">
      <alignment horizontal="left" vertical="center" wrapText="1" indent="2"/>
    </xf>
    <xf numFmtId="0" fontId="10" fillId="0" borderId="0" xfId="0" applyFont="1" applyFill="1" applyAlignment="1" applyProtection="1">
      <alignment horizontal="left" vertical="center" wrapText="1" indent="1"/>
    </xf>
  </cellXfs>
  <cellStyles count="2">
    <cellStyle name="Currency" xfId="1" builtinId="4"/>
    <cellStyle name="Normal" xfId="0" builtinId="0" customBuiltin="1"/>
  </cellStyles>
  <dxfs count="1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fill>
        <patternFill patternType="lightUp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</dxf>
    <dxf>
      <font>
        <color rgb="FFC00000"/>
      </font>
      <fill>
        <patternFill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fill>
        <patternFill patternType="lightUp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fill>
        <patternFill patternType="lightUp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fill>
        <patternFill patternType="lightUp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167" formatCode="mmm/yy"/>
      <alignment horizontal="left" vertical="center" textRotation="0" wrapText="1" indent="1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167" formatCode="mmm/yy"/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167" formatCode="mmm/yy"/>
      <fill>
        <patternFill patternType="solid">
          <fgColor indexed="64"/>
          <bgColor theme="1" tint="0.499984740745262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fill>
        <patternFill patternType="lightUp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fill>
        <patternFill patternType="lightUp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left" vertical="center" textRotation="0" wrapText="1" indent="1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left" vertical="center" textRotation="0" wrapText="1" indent="1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fill>
        <patternFill patternType="solid">
          <fgColor indexed="64"/>
          <bgColor theme="8" tint="0.59996337778862885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" formatCode="#,##0"/>
      <fill>
        <patternFill patternType="lightUp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7" formatCode="mmm/yy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167" formatCode="mmm/yy"/>
      <fill>
        <patternFill patternType="solid">
          <fgColor indexed="64"/>
          <bgColor theme="8" tint="0.599963377788628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left" vertical="center" textRotation="0" wrapText="1" indent="1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alignment horizontal="left" vertical="center" textRotation="0" wrapText="1" indent="1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Arial"/>
        <family val="2"/>
        <scheme val="minor"/>
      </font>
      <numFmt numFmtId="3" formatCode="#,##0"/>
      <fill>
        <patternFill patternType="solid">
          <fgColor indexed="64"/>
          <bgColor theme="8" tint="0.59996337778862885"/>
        </patternFill>
      </fill>
      <alignment horizontal="left" vertical="center" textRotation="0" wrapText="1" indent="1" justifyLastLine="0" shrinkToFit="0" readingOrder="0"/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8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Cash" pivot="0" count="4" xr9:uid="{3973EF6A-B0C6-494A-AB23-DAB401262EA5}">
      <tableStyleElement type="wholeTable" dxfId="126"/>
      <tableStyleElement type="headerRow" dxfId="125"/>
      <tableStyleElement type="totalRow" dxfId="124"/>
      <tableStyleElement type="firstTotalCell" dxfId="12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DDDDD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CCF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l">
              <a:defRPr sz="4800" b="0">
                <a:solidFill>
                  <a:schemeClr val="tx2">
                    <a:lumMod val="75000"/>
                  </a:schemeClr>
                </a:solidFill>
                <a:latin typeface="Sitka Heading" pitchFamily="2" charset="0"/>
              </a:defRPr>
            </a:pPr>
            <a:br>
              <a:rPr lang="en-US" sz="4800" b="0" i="0" u="none" strike="noStrike" baseline="0">
                <a:solidFill>
                  <a:schemeClr val="tx2">
                    <a:lumMod val="75000"/>
                  </a:schemeClr>
                </a:solidFill>
                <a:effectLst/>
                <a:latin typeface="Sitka Heading" pitchFamily="2" charset="0"/>
              </a:rPr>
            </a:br>
            <a:r>
              <a:rPr lang="en-US" sz="4800" b="0">
                <a:solidFill>
                  <a:schemeClr val="tx2">
                    <a:lumMod val="75000"/>
                  </a:schemeClr>
                </a:solidFill>
                <a:latin typeface="+mj-lt"/>
              </a:rPr>
              <a:t>Cash flow projection</a:t>
            </a:r>
          </a:p>
        </c:rich>
      </c:tx>
      <c:layout>
        <c:manualLayout>
          <c:xMode val="edge"/>
          <c:yMode val="edge"/>
          <c:x val="8.7885020865898264E-2"/>
          <c:y val="4.48892073389180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332865859300052E-2"/>
          <c:y val="0.26297932022775955"/>
          <c:w val="0.84327786948709338"/>
          <c:h val="0.52308481526934003"/>
        </c:manualLayout>
      </c:layout>
      <c:barChart>
        <c:barDir val="col"/>
        <c:grouping val="clustered"/>
        <c:varyColors val="0"/>
        <c:ser>
          <c:idx val="0"/>
          <c:order val="0"/>
          <c:tx>
            <c:v>Cash flow projection</c:v>
          </c:tx>
          <c:invertIfNegative val="0"/>
          <c:cat>
            <c:strRef>
              <c:f>'Cash flow'!$C$7:$O$7</c:f>
              <c:strCache>
                <c:ptCount val="13"/>
                <c:pt idx="0">
                  <c:v>Beginning</c:v>
                </c:pt>
                <c:pt idx="1">
                  <c:v>Jan-xx</c:v>
                </c:pt>
                <c:pt idx="2">
                  <c:v>Feb-xx</c:v>
                </c:pt>
                <c:pt idx="3">
                  <c:v>Mar-xx</c:v>
                </c:pt>
                <c:pt idx="4">
                  <c:v>Apr-xx</c:v>
                </c:pt>
                <c:pt idx="5">
                  <c:v>May-xx</c:v>
                </c:pt>
                <c:pt idx="6">
                  <c:v>Jun-xx</c:v>
                </c:pt>
                <c:pt idx="7">
                  <c:v>Jul-xx</c:v>
                </c:pt>
                <c:pt idx="8">
                  <c:v>Aug-xx</c:v>
                </c:pt>
                <c:pt idx="9">
                  <c:v>Sep-xx</c:v>
                </c:pt>
                <c:pt idx="10">
                  <c:v>Oct-xx</c:v>
                </c:pt>
                <c:pt idx="11">
                  <c:v>Nov-xx</c:v>
                </c:pt>
                <c:pt idx="12">
                  <c:v>Dec-xx</c:v>
                </c:pt>
              </c:strCache>
            </c:strRef>
          </c:cat>
          <c:val>
            <c:numRef>
              <c:f>'Cash flow'!$C$55:$O$55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0E-4586-9BA1-20653FE14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172224"/>
        <c:axId val="165924864"/>
      </c:barChart>
      <c:lineChart>
        <c:grouping val="standard"/>
        <c:varyColors val="0"/>
        <c:ser>
          <c:idx val="1"/>
          <c:order val="1"/>
          <c:tx>
            <c:v>Cash on hand minimum alert</c:v>
          </c:tx>
          <c:spPr>
            <a:ln>
              <a:solidFill>
                <a:schemeClr val="accent1"/>
              </a:solidFill>
            </a:ln>
            <a:effectLst/>
          </c:spPr>
          <c:marker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cat>
            <c:strRef>
              <c:f>'Cash flow'!$C$7:$O$7</c:f>
              <c:strCache>
                <c:ptCount val="13"/>
                <c:pt idx="0">
                  <c:v>Beginning</c:v>
                </c:pt>
                <c:pt idx="1">
                  <c:v>Jan-xx</c:v>
                </c:pt>
                <c:pt idx="2">
                  <c:v>Feb-xx</c:v>
                </c:pt>
                <c:pt idx="3">
                  <c:v>Mar-xx</c:v>
                </c:pt>
                <c:pt idx="4">
                  <c:v>Apr-xx</c:v>
                </c:pt>
                <c:pt idx="5">
                  <c:v>May-xx</c:v>
                </c:pt>
                <c:pt idx="6">
                  <c:v>Jun-xx</c:v>
                </c:pt>
                <c:pt idx="7">
                  <c:v>Jul-xx</c:v>
                </c:pt>
                <c:pt idx="8">
                  <c:v>Aug-xx</c:v>
                </c:pt>
                <c:pt idx="9">
                  <c:v>Sep-xx</c:v>
                </c:pt>
                <c:pt idx="10">
                  <c:v>Oct-xx</c:v>
                </c:pt>
                <c:pt idx="11">
                  <c:v>Nov-xx</c:v>
                </c:pt>
                <c:pt idx="12">
                  <c:v>Dec-xx</c:v>
                </c:pt>
              </c:strCache>
            </c:strRef>
          </c:cat>
          <c:val>
            <c:numRef>
              <c:f>'Cash flow'!$C$5:$O$5</c:f>
              <c:numCache>
                <c:formatCode>#,##0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0E-4586-9BA1-20653FE14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72224"/>
        <c:axId val="165924864"/>
      </c:lineChart>
      <c:catAx>
        <c:axId val="149172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0"/>
                </a:pPr>
                <a:r>
                  <a:rPr lang="en-US" sz="1600" b="0"/>
                  <a:t>Period</a:t>
                </a:r>
              </a:p>
            </c:rich>
          </c:tx>
          <c:layout>
            <c:manualLayout>
              <c:xMode val="edge"/>
              <c:yMode val="edge"/>
              <c:x val="0.46837054532611028"/>
              <c:y val="0.8942980304409121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6592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924864"/>
        <c:scaling>
          <c:orientation val="minMax"/>
          <c:max val="1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 b="0"/>
                </a:pPr>
                <a:r>
                  <a:rPr lang="en-US" sz="1600" b="0"/>
                  <a:t>Cash on hand</a:t>
                </a:r>
              </a:p>
            </c:rich>
          </c:tx>
          <c:layout>
            <c:manualLayout>
              <c:xMode val="edge"/>
              <c:yMode val="edge"/>
              <c:x val="2.6307888288611744E-2"/>
              <c:y val="0.4266816536539297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49172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887660146377798"/>
          <c:y val="5.627642140085827E-2"/>
          <c:w val="0.21341484594810523"/>
          <c:h val="8.9770354906054298E-2"/>
        </c:manualLayout>
      </c:layout>
      <c:overlay val="0"/>
      <c:txPr>
        <a:bodyPr/>
        <a:lstStyle/>
        <a:p>
          <a:pPr>
            <a:defRPr sz="1100">
              <a:solidFill>
                <a:sysClr val="windowText" lastClr="000000"/>
              </a:solidFill>
              <a:latin typeface="+mn-lt"/>
            </a:defRPr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>
          <a:lumMod val="75000"/>
          <a:lumOff val="25000"/>
        </a:schemeClr>
      </a:solidFill>
      <a:round/>
    </a:ln>
  </c:spPr>
  <c:printSettings>
    <c:headerFooter alignWithMargins="0"/>
    <c:pageMargins b="1" l="0.75000000000000011" r="0.75000000000000011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4939</xdr:colOff>
      <xdr:row>2</xdr:row>
      <xdr:rowOff>191909</xdr:rowOff>
    </xdr:from>
    <xdr:to>
      <xdr:col>11</xdr:col>
      <xdr:colOff>1053078</xdr:colOff>
      <xdr:row>28</xdr:row>
      <xdr:rowOff>214312</xdr:rowOff>
    </xdr:to>
    <xdr:graphicFrame macro="">
      <xdr:nvGraphicFramePr>
        <xdr:cNvPr id="4098" name="Chart 2" descr="Combination chart showing Cash on Hand Minimum Alert and Cash Flow Projection 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8D09BB-34D3-4AF7-9031-3D6DF1158C56}" name="CashReceipts" displayName="CashReceipts" ref="B10:P18" totalsRowCount="1" headerRowDxfId="122" dataDxfId="120" totalsRowDxfId="118" headerRowBorderDxfId="121" tableBorderDxfId="119">
  <autoFilter ref="B10:P17" xr:uid="{CFC3E0DF-7E01-43B0-81AC-B970BB27AC4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5B785BA6-709A-4A26-97A8-620F1A41A744}" name="CASH RECEIPTS" totalsRowLabel="TOTAL CASH RECEIPTS" dataDxfId="30" totalsRowDxfId="14"/>
    <tableColumn id="2" xr3:uid="{91C2B6BC-11DB-4F7F-A837-AA987D387048}" name=" " dataDxfId="29" totalsRowDxfId="13"/>
    <tableColumn id="3" xr3:uid="{EAFC92A7-99F7-4058-BE5D-3FCB3E5080BC}" name="Jan-xx" totalsRowFunction="custom" dataDxfId="28" totalsRowDxfId="12">
      <totalsRowFormula>SUM(D11,D13:D16,(D12*-1))</totalsRowFormula>
    </tableColumn>
    <tableColumn id="4" xr3:uid="{DF5F164F-FD23-4AAA-A7A5-55E2EA3129E5}" name="Feb-xx" totalsRowFunction="custom" dataDxfId="27" totalsRowDxfId="11">
      <totalsRowFormula>SUM(E11,E13:E16,(E12*-1))</totalsRowFormula>
    </tableColumn>
    <tableColumn id="5" xr3:uid="{475C154A-8FF3-4B3F-858C-11CB0D071C8E}" name="Mar-xx" totalsRowFunction="custom" dataDxfId="26" totalsRowDxfId="10">
      <totalsRowFormula>SUM(F11,F13:F16,(F12*-1))</totalsRowFormula>
    </tableColumn>
    <tableColumn id="6" xr3:uid="{A4A81A2E-5A80-49FF-B0C7-C3FD322D8328}" name="Apr-xx" totalsRowFunction="custom" dataDxfId="25" totalsRowDxfId="9">
      <totalsRowFormula>SUM(G11,G13:G16,(G12*-1))</totalsRowFormula>
    </tableColumn>
    <tableColumn id="7" xr3:uid="{057ACB0A-F039-4246-886D-E108CD9A4C27}" name="May-xx" totalsRowFunction="custom" dataDxfId="24" totalsRowDxfId="8">
      <totalsRowFormula>SUM(H11,H13:H16,(H12*-1))</totalsRowFormula>
    </tableColumn>
    <tableColumn id="8" xr3:uid="{02E2AB04-F8F4-47DA-9626-D1BA6BAAB183}" name="Jun-xx" totalsRowFunction="custom" dataDxfId="23" totalsRowDxfId="7">
      <totalsRowFormula>SUM(I11,I13:I16,(I12*-1))</totalsRowFormula>
    </tableColumn>
    <tableColumn id="9" xr3:uid="{2E77A184-8560-4584-B7AB-3C29EF58CFEB}" name="Jul-xx" totalsRowFunction="custom" dataDxfId="22" totalsRowDxfId="6">
      <totalsRowFormula>SUM(J11,J13:J16,(J12*-1))</totalsRowFormula>
    </tableColumn>
    <tableColumn id="10" xr3:uid="{AF505866-741F-472B-9321-9C1FE0A0C8BB}" name="Aug-xx" totalsRowFunction="custom" dataDxfId="21" totalsRowDxfId="5">
      <totalsRowFormula>SUM(K11,K13:K16,(K12*-1))</totalsRowFormula>
    </tableColumn>
    <tableColumn id="11" xr3:uid="{86A5EB5F-CB3E-4435-B329-D75D16031EC4}" name="Sep-xx" totalsRowFunction="custom" dataDxfId="20" totalsRowDxfId="4">
      <totalsRowFormula>SUM(L11,L13:L16,(L12*-1))</totalsRowFormula>
    </tableColumn>
    <tableColumn id="12" xr3:uid="{0CF60FD3-7405-45F1-9261-F99C8D40410D}" name="Oct-xx" totalsRowFunction="custom" dataDxfId="19" totalsRowDxfId="3">
      <totalsRowFormula>SUM(M11,M13:M16,(M12*-1))</totalsRowFormula>
    </tableColumn>
    <tableColumn id="13" xr3:uid="{A9F2F9CA-E616-4FB8-B375-9D72A3A2306E}" name="Nov-xx" totalsRowFunction="custom" dataDxfId="18" totalsRowDxfId="2">
      <totalsRowFormula>SUM(N11,N13:N16,(N12*-1))</totalsRowFormula>
    </tableColumn>
    <tableColumn id="14" xr3:uid="{8339EBEE-BBEA-46CE-BCF2-D019FBC764EA}" name="Dec-xx" totalsRowFunction="custom" dataDxfId="17" totalsRowDxfId="1">
      <totalsRowFormula>SUM(O11,O13:O16,(O12*-1))</totalsRowFormula>
    </tableColumn>
    <tableColumn id="15" xr3:uid="{648D2FEE-FA3E-48F9-8B91-D10A39039861}" name="Total" totalsRowFunction="sum" dataDxfId="16" totalsRowDxfId="0"/>
  </tableColumns>
  <tableStyleInfo name="Cash" showFirstColumn="0" showLastColumn="0" showRowStripes="0" showColumnStripes="0"/>
  <extLst>
    <ext xmlns:x14="http://schemas.microsoft.com/office/spreadsheetml/2009/9/main" uri="{504A1905-F514-4f6f-8877-14C23A59335A}">
      <x14:table altTextSummary="Enter or modify Cash Receipts items and each month values in this table. Total Cash Receipts and Total Cash Available are auto calculated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DC4B605-CC6D-4B4B-B065-4404522D4544}" name="CashOnHand" displayName="CashOnHand" ref="C7:P8" totalsRowShown="0" headerRowDxfId="117" dataDxfId="115" headerRowBorderDxfId="116" tableBorderDxfId="114">
  <autoFilter ref="C7:P8" xr:uid="{75A0FB42-9BAD-45ED-B6CD-B87D7AFD6F6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4C8D52D9-107B-402E-9F92-2189471D5CC0}" name="Beginning" dataDxfId="113"/>
    <tableColumn id="2" xr3:uid="{20D78004-755E-4402-9E26-152FC8ED5814}" name="Jan-xx" dataDxfId="112">
      <calculatedColumnFormula>C55</calculatedColumnFormula>
    </tableColumn>
    <tableColumn id="3" xr3:uid="{58B5D5C5-7173-416A-A579-975E8462BF39}" name="Feb-xx" dataDxfId="111">
      <calculatedColumnFormula>D55</calculatedColumnFormula>
    </tableColumn>
    <tableColumn id="4" xr3:uid="{CCD3D305-A175-4686-A03A-FE03A58B6046}" name="Mar-xx" dataDxfId="110">
      <calculatedColumnFormula>E55</calculatedColumnFormula>
    </tableColumn>
    <tableColumn id="5" xr3:uid="{7487B9ED-A5B6-4275-B519-DF9A4DC952A3}" name="Apr-xx" dataDxfId="109">
      <calculatedColumnFormula>F55</calculatedColumnFormula>
    </tableColumn>
    <tableColumn id="6" xr3:uid="{D0285F12-7AB3-434D-ACFC-557AB16EA276}" name="May-xx" dataDxfId="108">
      <calculatedColumnFormula>G55</calculatedColumnFormula>
    </tableColumn>
    <tableColumn id="7" xr3:uid="{5905ED31-A771-4C77-9F7B-21EB8D7D866C}" name="Jun-xx" dataDxfId="107">
      <calculatedColumnFormula>H55</calculatedColumnFormula>
    </tableColumn>
    <tableColumn id="8" xr3:uid="{9A51A46A-0270-4010-B46F-5E41DAC27337}" name="Jul-xx" dataDxfId="106">
      <calculatedColumnFormula>I55</calculatedColumnFormula>
    </tableColumn>
    <tableColumn id="9" xr3:uid="{C50FCAC0-0903-4353-9342-19872C9474D2}" name="Aug-xx" dataDxfId="105">
      <calculatedColumnFormula>J55</calculatedColumnFormula>
    </tableColumn>
    <tableColumn id="10" xr3:uid="{EAEAA103-AA5B-40BA-9E23-F7078AFE3478}" name="Sep-xx" dataDxfId="104">
      <calculatedColumnFormula>K55</calculatedColumnFormula>
    </tableColumn>
    <tableColumn id="11" xr3:uid="{3ADBD22F-BC89-42A6-8F59-41DEDFECBC71}" name="Oct-xx" dataDxfId="103">
      <calculatedColumnFormula>L55</calculatedColumnFormula>
    </tableColumn>
    <tableColumn id="12" xr3:uid="{B8EA8B1B-9036-4E9F-871B-2F4567DB2779}" name="Nov-xx" dataDxfId="102">
      <calculatedColumnFormula>M55</calculatedColumnFormula>
    </tableColumn>
    <tableColumn id="13" xr3:uid="{4C066EE9-1CD6-4DEB-B04E-E8323FED01D8}" name="Dec-xx" dataDxfId="101">
      <calculatedColumnFormula>N55</calculatedColumnFormula>
    </tableColumn>
    <tableColumn id="14" xr3:uid="{5C490499-9979-4A92-A6A0-E575500F609A}" name="Total" dataDxfId="100"/>
  </tableColumns>
  <tableStyleInfo name="Cash" showFirstColumn="0" showLastColumn="0" showRowStripes="1" showColumnStripes="0"/>
  <extLst>
    <ext xmlns:x14="http://schemas.microsoft.com/office/spreadsheetml/2009/9/main" uri="{504A1905-F514-4f6f-8877-14C23A59335A}">
      <x14:table altTextSummary="Enter Cash on hand in Beginning in this table. Cash on hand is auto calculated for each month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D8AA0C5-6F01-4707-BE57-FCE812638BFE}" name="Expenses" displayName="Expenses" ref="B21:P47" totalsRowCount="1" headerRowDxfId="99" dataDxfId="97" totalsRowDxfId="95" headerRowBorderDxfId="98" tableBorderDxfId="96">
  <autoFilter ref="B21:P46" xr:uid="{A0C50E5F-48E7-4FF5-9174-0349EDAEAEE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E261CF7A-EEE7-487E-A66A-67839141F582}" name="CASH PAID OUT" totalsRowLabel="SUBTOTAL" dataDxfId="94" totalsRowDxfId="93"/>
    <tableColumn id="2" xr3:uid="{FFDDD715-00DA-40DA-B7B2-83C50324FA64}" name=" " dataDxfId="92" totalsRowDxfId="91"/>
    <tableColumn id="3" xr3:uid="{12727C3A-6CCB-403A-9105-08531DDF44CE}" name="Jan-xx" totalsRowFunction="sum" dataDxfId="90" totalsRowDxfId="89"/>
    <tableColumn id="4" xr3:uid="{6EABBF00-527B-42E9-AAE1-638685D3999F}" name="Feb-xx" totalsRowFunction="sum" dataDxfId="88" totalsRowDxfId="87"/>
    <tableColumn id="5" xr3:uid="{6E514C19-7D32-44A7-A4A3-F9D85F38D8A4}" name="Mar-xx" totalsRowFunction="sum" dataDxfId="86" totalsRowDxfId="85"/>
    <tableColumn id="6" xr3:uid="{D2A328FD-714B-4F71-A561-655887DCB47B}" name="Apr-xx" totalsRowFunction="sum" dataDxfId="84" totalsRowDxfId="83"/>
    <tableColumn id="7" xr3:uid="{09AE9247-F0FE-4634-9245-22CC1836C30E}" name="May-xx" totalsRowFunction="sum" dataDxfId="82" totalsRowDxfId="81"/>
    <tableColumn id="8" xr3:uid="{42F0DC4F-D407-4AF6-B7FA-D122931F81D2}" name="Jun-xx" totalsRowFunction="sum" dataDxfId="80" totalsRowDxfId="79"/>
    <tableColumn id="9" xr3:uid="{1BC29ADC-3A19-4F5E-B845-D3517850D542}" name="Jul-xx" totalsRowFunction="sum" dataDxfId="78" totalsRowDxfId="77"/>
    <tableColumn id="10" xr3:uid="{7E9CBC9D-813B-48E2-ACDE-F8151C065E95}" name="Aug-xx" totalsRowFunction="sum" dataDxfId="76" totalsRowDxfId="75"/>
    <tableColumn id="11" xr3:uid="{93A6F074-1EB9-4DF9-841B-30012F554080}" name="Sep-xx" totalsRowFunction="sum" dataDxfId="74" totalsRowDxfId="73"/>
    <tableColumn id="12" xr3:uid="{73EDC368-265A-47CD-AE46-9E515EE45D0F}" name="Oct-xx" totalsRowFunction="sum" dataDxfId="72" totalsRowDxfId="71"/>
    <tableColumn id="13" xr3:uid="{72EC1B92-59C7-4508-BCE8-C01C817C1478}" name="Nov-xx" totalsRowFunction="sum" dataDxfId="70" totalsRowDxfId="69"/>
    <tableColumn id="14" xr3:uid="{6793F1EB-794A-48A1-83D8-6D45C0C4EFEB}" name="Dec-xx" totalsRowFunction="sum" dataDxfId="68" totalsRowDxfId="67"/>
    <tableColumn id="15" xr3:uid="{CF05919A-D829-4999-9210-E2C1BD966A3B}" name="Total" totalsRowFunction="sum" dataDxfId="66" totalsRowDxfId="65">
      <calculatedColumnFormula>SUM(D22:O22)</calculatedColumnFormula>
    </tableColumn>
  </tableColumns>
  <tableStyleInfo name="Cash" showFirstColumn="1" showLastColumn="0" showRowStripes="0" showColumnStripes="0"/>
  <extLst>
    <ext xmlns:x14="http://schemas.microsoft.com/office/spreadsheetml/2009/9/main" uri="{504A1905-F514-4f6f-8877-14C23A59335A}">
      <x14:table altTextSummary="Enter or modify Cash Paid Out items and each month values in this table. Subtotal is auto calculated at the en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15F3D1-1F8B-4889-86FF-1AC757D0312E}" name="CashPaidOut" displayName="CashPaidOut" ref="B48:P54" totalsRowCount="1" headerRowDxfId="64" dataDxfId="63" totalsRowDxfId="61" tableBorderDxfId="62">
  <autoFilter ref="B48:P53" xr:uid="{DC4C7ED9-74F1-4A69-951F-0F4CF785413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1C64AEAF-E62A-4A61-942F-43A9B0A1E14F}" name="CASH PAID OUT" totalsRowLabel="TOTAL CASH PAID OUT" dataDxfId="60" totalsRowDxfId="59"/>
    <tableColumn id="2" xr3:uid="{71D4A62C-EC6A-4CDA-AF06-A527AFAA7172}" name=" " dataDxfId="58" totalsRowDxfId="57"/>
    <tableColumn id="3" xr3:uid="{1F5533FD-DD51-446B-AB43-B622A36D30A3}" name="Jan-xx" totalsRowFunction="custom" dataDxfId="56" totalsRowDxfId="55">
      <totalsRowFormula>Expenses[[#Totals],[Jan-xx]]+SUBTOTAL(109,CashPaidOut[Jan-xx])</totalsRowFormula>
    </tableColumn>
    <tableColumn id="4" xr3:uid="{516593D0-4E8A-4599-AFCA-9A7BC28C6C1D}" name="Feb-xx" totalsRowFunction="custom" dataDxfId="54" totalsRowDxfId="53">
      <totalsRowFormula>Expenses[[#Totals],[Feb-xx]]+SUBTOTAL(109,CashPaidOut[Feb-xx])</totalsRowFormula>
    </tableColumn>
    <tableColumn id="5" xr3:uid="{A50965D1-3E84-4803-A542-1601688C4076}" name="Mar-xx" totalsRowFunction="custom" dataDxfId="52" totalsRowDxfId="51">
      <totalsRowFormula>Expenses[[#Totals],[Mar-xx]]+SUBTOTAL(109,CashPaidOut[Mar-xx])</totalsRowFormula>
    </tableColumn>
    <tableColumn id="6" xr3:uid="{C363A5CD-2ED6-4D10-B508-E20B96AD2391}" name="Apr-xx" totalsRowFunction="custom" dataDxfId="50" totalsRowDxfId="49">
      <totalsRowFormula>Expenses[[#Totals],[Apr-xx]]+SUBTOTAL(109,CashPaidOut[Apr-xx])</totalsRowFormula>
    </tableColumn>
    <tableColumn id="7" xr3:uid="{8331B682-A4BD-4980-B245-12AD1BF8162C}" name="May-xx" totalsRowFunction="custom" dataDxfId="48" totalsRowDxfId="47">
      <totalsRowFormula>Expenses[[#Totals],[May-xx]]+SUBTOTAL(109,CashPaidOut[May-xx])</totalsRowFormula>
    </tableColumn>
    <tableColumn id="8" xr3:uid="{1CE97521-1AA0-4EC8-9DA4-E5E05893A660}" name="Jun-xx" totalsRowFunction="custom" dataDxfId="46" totalsRowDxfId="45">
      <totalsRowFormula>Expenses[[#Totals],[Jun-xx]]+SUBTOTAL(109,CashPaidOut[Jun-xx])</totalsRowFormula>
    </tableColumn>
    <tableColumn id="9" xr3:uid="{C24B8C99-2B79-47ED-BB89-AB63A03F7CA6}" name="Jul-xx" totalsRowFunction="custom" dataDxfId="44" totalsRowDxfId="43">
      <totalsRowFormula>Expenses[[#Totals],[Jul-xx]]+SUBTOTAL(109,CashPaidOut[Jul-xx])</totalsRowFormula>
    </tableColumn>
    <tableColumn id="10" xr3:uid="{A00EC4F8-58B8-44C9-88FA-7F85F73B2036}" name="Aug-xx" totalsRowFunction="custom" dataDxfId="42" totalsRowDxfId="41">
      <totalsRowFormula>Expenses[[#Totals],[Aug-xx]]+SUBTOTAL(109,CashPaidOut[Aug-xx])</totalsRowFormula>
    </tableColumn>
    <tableColumn id="11" xr3:uid="{156DCDCE-DCAA-4412-9047-B1245603FF37}" name="Sep-xx" totalsRowFunction="custom" dataDxfId="40" totalsRowDxfId="39">
      <totalsRowFormula>Expenses[[#Totals],[Sep-xx]]+SUBTOTAL(109,CashPaidOut[Sep-xx])</totalsRowFormula>
    </tableColumn>
    <tableColumn id="12" xr3:uid="{1EE38CB3-8D36-47B4-BDA8-9CB849FE734C}" name="Oct-xx" totalsRowFunction="custom" dataDxfId="38" totalsRowDxfId="37">
      <totalsRowFormula>Expenses[[#Totals],[Oct-xx]]+SUBTOTAL(109,CashPaidOut[Oct-xx])</totalsRowFormula>
    </tableColumn>
    <tableColumn id="13" xr3:uid="{3438184B-EC73-468E-9872-A32D32D47C8E}" name="Nov-xx" totalsRowFunction="custom" dataDxfId="36" totalsRowDxfId="35">
      <totalsRowFormula>Expenses[[#Totals],[Nov-xx]]+SUBTOTAL(109,CashPaidOut[Nov-xx])</totalsRowFormula>
    </tableColumn>
    <tableColumn id="14" xr3:uid="{A80ACE2A-125C-4D05-A728-7744DD560A72}" name="Dec-xx" totalsRowFunction="custom" dataDxfId="34" totalsRowDxfId="33">
      <totalsRowFormula>Expenses[[#Totals],[Dec-xx]]+SUBTOTAL(109,CashPaidOut[Dec-xx])</totalsRowFormula>
    </tableColumn>
    <tableColumn id="15" xr3:uid="{8ADCDC85-66BB-4B7D-A1C5-7A897B896A44}" name="Total" totalsRowFunction="custom" dataDxfId="32" totalsRowDxfId="31">
      <totalsRowFormula>SUM(D54:O54)</totalsRowFormula>
    </tableColumn>
  </tableColumns>
  <tableStyleInfo name="Cash" showFirstColumn="1" showLastColumn="0" showRowStripes="0" showColumnStripes="0"/>
  <extLst>
    <ext xmlns:x14="http://schemas.microsoft.com/office/spreadsheetml/2009/9/main" uri="{504A1905-F514-4f6f-8877-14C23A59335A}">
      <x14:table altTextSummary="Enter or modify Cash Paid Out items and each month values in this table. Total Cash Paid Out and Cash on hand at month-end are auto calculated at the end"/>
    </ext>
  </extLst>
</table>
</file>

<file path=xl/theme/theme1.xml><?xml version="1.0" encoding="utf-8"?>
<a:theme xmlns:a="http://schemas.openxmlformats.org/drawingml/2006/main" name="Office Theme">
  <a:themeElements>
    <a:clrScheme name="Custom 100">
      <a:dk1>
        <a:sysClr val="windowText" lastClr="000000"/>
      </a:dk1>
      <a:lt1>
        <a:sysClr val="window" lastClr="FFFFFF"/>
      </a:lt1>
      <a:dk2>
        <a:srgbClr val="1F497D"/>
      </a:dk2>
      <a:lt2>
        <a:srgbClr val="E7E6E6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ustom 46">
      <a:majorFont>
        <a:latin typeface="Sitka Heading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B1:P57"/>
  <sheetViews>
    <sheetView showGridLines="0" tabSelected="1" topLeftCell="A13" zoomScaleNormal="100" workbookViewId="0">
      <selection activeCell="P8" sqref="P8"/>
    </sheetView>
  </sheetViews>
  <sheetFormatPr defaultColWidth="9.33203125" defaultRowHeight="11.25" x14ac:dyDescent="0.2"/>
  <cols>
    <col min="1" max="1" width="5.6640625" style="3" customWidth="1"/>
    <col min="2" max="2" width="50.6640625" style="3" customWidth="1"/>
    <col min="3" max="16" width="15.6640625" style="3" customWidth="1"/>
    <col min="17" max="17" width="5.6640625" style="3" customWidth="1"/>
    <col min="18" max="16384" width="9.33203125" style="3"/>
  </cols>
  <sheetData>
    <row r="1" spans="2:16" s="1" customFormat="1" ht="60" customHeight="1" x14ac:dyDescent="0.4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2:16" s="1" customFormat="1" ht="60" customHeight="1" x14ac:dyDescent="0.2">
      <c r="B2" s="47" t="s">
        <v>60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2:16" s="1" customFormat="1" ht="25.15" customHeight="1" x14ac:dyDescent="0.2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s="1" customFormat="1" ht="34.9" customHeight="1" x14ac:dyDescent="0.2">
      <c r="B4" s="19" t="s">
        <v>0</v>
      </c>
      <c r="C4" s="42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s="1" customFormat="1" ht="34.9" customHeight="1" x14ac:dyDescent="0.2">
      <c r="B5" s="15" t="s">
        <v>1</v>
      </c>
      <c r="C5" s="43"/>
      <c r="D5" s="8">
        <f t="shared" ref="D5" si="0">Cash_minimum</f>
        <v>0</v>
      </c>
      <c r="E5" s="8">
        <f t="shared" ref="E5:O5" si="1">Cash_minimum</f>
        <v>0</v>
      </c>
      <c r="F5" s="8">
        <f t="shared" si="1"/>
        <v>0</v>
      </c>
      <c r="G5" s="8">
        <f t="shared" si="1"/>
        <v>0</v>
      </c>
      <c r="H5" s="8">
        <f t="shared" si="1"/>
        <v>0</v>
      </c>
      <c r="I5" s="8">
        <f t="shared" si="1"/>
        <v>0</v>
      </c>
      <c r="J5" s="8">
        <f t="shared" si="1"/>
        <v>0</v>
      </c>
      <c r="K5" s="8">
        <f t="shared" si="1"/>
        <v>0</v>
      </c>
      <c r="L5" s="8">
        <f t="shared" si="1"/>
        <v>0</v>
      </c>
      <c r="M5" s="8">
        <f t="shared" si="1"/>
        <v>0</v>
      </c>
      <c r="N5" s="8">
        <f t="shared" si="1"/>
        <v>0</v>
      </c>
      <c r="O5" s="8">
        <f t="shared" si="1"/>
        <v>0</v>
      </c>
      <c r="P5" s="7"/>
    </row>
    <row r="6" spans="2:16" s="1" customFormat="1" ht="34.9" customHeight="1" x14ac:dyDescent="0.2">
      <c r="B6" s="7"/>
      <c r="C6" s="7"/>
      <c r="D6" s="7"/>
      <c r="E6" s="7"/>
      <c r="F6" s="7"/>
      <c r="G6" s="7"/>
      <c r="H6" s="20"/>
      <c r="I6" s="7"/>
      <c r="J6" s="7"/>
      <c r="K6" s="7"/>
      <c r="L6" s="7"/>
      <c r="M6" s="7"/>
      <c r="N6" s="7"/>
      <c r="O6" s="7"/>
      <c r="P6" s="7"/>
    </row>
    <row r="7" spans="2:16" s="6" customFormat="1" ht="34.9" customHeight="1" x14ac:dyDescent="0.2">
      <c r="B7" s="21"/>
      <c r="C7" s="22" t="s">
        <v>2</v>
      </c>
      <c r="D7" s="18" t="s">
        <v>3</v>
      </c>
      <c r="E7" s="18" t="s">
        <v>4</v>
      </c>
      <c r="F7" s="18" t="s">
        <v>5</v>
      </c>
      <c r="G7" s="18" t="s">
        <v>6</v>
      </c>
      <c r="H7" s="18" t="s">
        <v>7</v>
      </c>
      <c r="I7" s="18" t="s">
        <v>8</v>
      </c>
      <c r="J7" s="18" t="s">
        <v>9</v>
      </c>
      <c r="K7" s="18" t="s">
        <v>10</v>
      </c>
      <c r="L7" s="18" t="s">
        <v>11</v>
      </c>
      <c r="M7" s="18" t="s">
        <v>12</v>
      </c>
      <c r="N7" s="18" t="s">
        <v>13</v>
      </c>
      <c r="O7" s="18" t="s">
        <v>14</v>
      </c>
      <c r="P7" s="23" t="s">
        <v>15</v>
      </c>
    </row>
    <row r="8" spans="2:16" s="6" customFormat="1" ht="34.9" customHeight="1" x14ac:dyDescent="0.2">
      <c r="B8" s="39" t="s">
        <v>16</v>
      </c>
      <c r="C8" s="25"/>
      <c r="D8" s="26">
        <f t="shared" ref="D8:O8" si="2">C55</f>
        <v>0</v>
      </c>
      <c r="E8" s="26">
        <f t="shared" si="2"/>
        <v>0</v>
      </c>
      <c r="F8" s="26">
        <f t="shared" si="2"/>
        <v>0</v>
      </c>
      <c r="G8" s="26">
        <f t="shared" si="2"/>
        <v>0</v>
      </c>
      <c r="H8" s="26">
        <f t="shared" si="2"/>
        <v>0</v>
      </c>
      <c r="I8" s="26">
        <f t="shared" si="2"/>
        <v>0</v>
      </c>
      <c r="J8" s="26">
        <f t="shared" si="2"/>
        <v>0</v>
      </c>
      <c r="K8" s="26">
        <f t="shared" si="2"/>
        <v>0</v>
      </c>
      <c r="L8" s="26">
        <f t="shared" si="2"/>
        <v>0</v>
      </c>
      <c r="M8" s="26">
        <f t="shared" si="2"/>
        <v>0</v>
      </c>
      <c r="N8" s="26">
        <f t="shared" si="2"/>
        <v>0</v>
      </c>
      <c r="O8" s="26">
        <f t="shared" si="2"/>
        <v>0</v>
      </c>
      <c r="P8" s="27"/>
    </row>
    <row r="9" spans="2:16" s="6" customFormat="1" ht="34.9" customHeight="1" x14ac:dyDescent="0.2">
      <c r="B9" s="21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2:16" s="6" customFormat="1" ht="34.9" customHeight="1" x14ac:dyDescent="0.2">
      <c r="B10" s="29" t="s">
        <v>17</v>
      </c>
      <c r="C10" s="30" t="s">
        <v>18</v>
      </c>
      <c r="D10" s="18" t="s">
        <v>3</v>
      </c>
      <c r="E10" s="18" t="s">
        <v>4</v>
      </c>
      <c r="F10" s="18" t="s">
        <v>5</v>
      </c>
      <c r="G10" s="18" t="s">
        <v>6</v>
      </c>
      <c r="H10" s="18" t="s">
        <v>7</v>
      </c>
      <c r="I10" s="18" t="s">
        <v>8</v>
      </c>
      <c r="J10" s="18" t="s">
        <v>9</v>
      </c>
      <c r="K10" s="18" t="s">
        <v>10</v>
      </c>
      <c r="L10" s="18" t="s">
        <v>11</v>
      </c>
      <c r="M10" s="18" t="s">
        <v>12</v>
      </c>
      <c r="N10" s="18" t="s">
        <v>13</v>
      </c>
      <c r="O10" s="18" t="s">
        <v>14</v>
      </c>
      <c r="P10" s="30" t="s">
        <v>15</v>
      </c>
    </row>
    <row r="11" spans="2:16" s="6" customFormat="1" ht="34.9" customHeight="1" x14ac:dyDescent="0.2">
      <c r="B11" s="31" t="s">
        <v>19</v>
      </c>
      <c r="C11" s="32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33">
        <f t="shared" ref="P11:P17" si="3">SUM(D11:O11)</f>
        <v>0</v>
      </c>
    </row>
    <row r="12" spans="2:16" s="6" customFormat="1" ht="34.9" customHeight="1" x14ac:dyDescent="0.2">
      <c r="B12" s="31" t="s">
        <v>20</v>
      </c>
      <c r="C12" s="3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33">
        <f t="shared" si="3"/>
        <v>0</v>
      </c>
    </row>
    <row r="13" spans="2:16" s="6" customFormat="1" ht="34.9" customHeight="1" x14ac:dyDescent="0.2">
      <c r="B13" s="31" t="s">
        <v>21</v>
      </c>
      <c r="C13" s="32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33">
        <f t="shared" si="3"/>
        <v>0</v>
      </c>
    </row>
    <row r="14" spans="2:16" s="6" customFormat="1" ht="34.9" customHeight="1" x14ac:dyDescent="0.2">
      <c r="B14" s="31" t="s">
        <v>22</v>
      </c>
      <c r="C14" s="32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33">
        <f t="shared" si="3"/>
        <v>0</v>
      </c>
    </row>
    <row r="15" spans="2:16" s="6" customFormat="1" ht="34.9" customHeight="1" x14ac:dyDescent="0.2">
      <c r="B15" s="31" t="s">
        <v>23</v>
      </c>
      <c r="C15" s="32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33">
        <f t="shared" si="3"/>
        <v>0</v>
      </c>
    </row>
    <row r="16" spans="2:16" s="6" customFormat="1" ht="34.9" customHeight="1" x14ac:dyDescent="0.2">
      <c r="B16" s="31" t="s">
        <v>24</v>
      </c>
      <c r="C16" s="32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33">
        <f t="shared" si="3"/>
        <v>0</v>
      </c>
    </row>
    <row r="17" spans="2:16" s="6" customFormat="1" ht="34.9" customHeight="1" x14ac:dyDescent="0.2">
      <c r="B17" s="52" t="s">
        <v>61</v>
      </c>
      <c r="C17" s="32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33">
        <f t="shared" si="3"/>
        <v>0</v>
      </c>
    </row>
    <row r="18" spans="2:16" s="6" customFormat="1" ht="34.9" customHeight="1" x14ac:dyDescent="0.2">
      <c r="B18" s="34" t="s">
        <v>25</v>
      </c>
      <c r="C18" s="32"/>
      <c r="D18" s="17">
        <f>SUM(D11,D13:D16,(D12*-1))</f>
        <v>0</v>
      </c>
      <c r="E18" s="17">
        <f>SUM(E11,E13:E16,(E12*-1))</f>
        <v>0</v>
      </c>
      <c r="F18" s="33">
        <f>SUM(F11,F13:F16,(F12*-1))</f>
        <v>0</v>
      </c>
      <c r="G18" s="33">
        <f>SUM(G11,G13:G16,(G12*-1))</f>
        <v>0</v>
      </c>
      <c r="H18" s="33">
        <f>SUM(H11,H13:H16,(H12*-1))</f>
        <v>0</v>
      </c>
      <c r="I18" s="33">
        <f>SUM(I11,I13:I16,(I12*-1))</f>
        <v>0</v>
      </c>
      <c r="J18" s="33">
        <f>SUM(J11,J13:J16,(J12*-1))</f>
        <v>0</v>
      </c>
      <c r="K18" s="33">
        <f>SUM(K11,K13:K16,(K12*-1))</f>
        <v>0</v>
      </c>
      <c r="L18" s="33">
        <f>SUM(L11,L13:L16,(L12*-1))</f>
        <v>0</v>
      </c>
      <c r="M18" s="33">
        <f>SUM(M11,M13:M16,(M12*-1))</f>
        <v>0</v>
      </c>
      <c r="N18" s="33">
        <f>SUM(N11,N13:N16,(N12*-1))</f>
        <v>0</v>
      </c>
      <c r="O18" s="33">
        <f>SUM(O11,O13:O16,(O12*-1))</f>
        <v>0</v>
      </c>
      <c r="P18" s="33">
        <f>SUBTOTAL(109,CashReceipts[Total])</f>
        <v>0</v>
      </c>
    </row>
    <row r="19" spans="2:16" s="6" customFormat="1" ht="34.9" customHeight="1" x14ac:dyDescent="0.2">
      <c r="B19" s="39" t="s">
        <v>26</v>
      </c>
      <c r="C19" s="10">
        <f>(C8+CashReceipts[[#Totals],[ ]])</f>
        <v>0</v>
      </c>
      <c r="D19" s="10">
        <f>(D8+CashReceipts[[#Totals],[Jan-xx]])</f>
        <v>0</v>
      </c>
      <c r="E19" s="10">
        <f>(E8+CashReceipts[[#Totals],[Feb-xx]])</f>
        <v>0</v>
      </c>
      <c r="F19" s="10">
        <f>(F8+CashReceipts[[#Totals],[Mar-xx]])</f>
        <v>0</v>
      </c>
      <c r="G19" s="10">
        <f>(G8+CashReceipts[[#Totals],[Apr-xx]])</f>
        <v>0</v>
      </c>
      <c r="H19" s="10">
        <f>(H8+CashReceipts[[#Totals],[May-xx]])</f>
        <v>0</v>
      </c>
      <c r="I19" s="10">
        <f>(I8+CashReceipts[[#Totals],[Jun-xx]])</f>
        <v>0</v>
      </c>
      <c r="J19" s="10">
        <f>(J8+CashReceipts[[#Totals],[Jul-xx]])</f>
        <v>0</v>
      </c>
      <c r="K19" s="10">
        <f>(K8+CashReceipts[[#Totals],[Aug-xx]])</f>
        <v>0</v>
      </c>
      <c r="L19" s="10">
        <f>(L8+CashReceipts[[#Totals],[Sep-xx]])</f>
        <v>0</v>
      </c>
      <c r="M19" s="10">
        <f>(M8+CashReceipts[[#Totals],[Oct-xx]])</f>
        <v>0</v>
      </c>
      <c r="N19" s="10">
        <f>(N8+CashReceipts[[#Totals],[Nov-xx]])</f>
        <v>0</v>
      </c>
      <c r="O19" s="10">
        <f>(O8+CashReceipts[[#Totals],[Dec-xx]])</f>
        <v>0</v>
      </c>
      <c r="P19" s="40"/>
    </row>
    <row r="20" spans="2:16" s="6" customFormat="1" ht="34.9" customHeight="1" x14ac:dyDescent="0.2">
      <c r="B20" s="21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</row>
    <row r="21" spans="2:16" s="6" customFormat="1" ht="34.9" customHeight="1" x14ac:dyDescent="0.2">
      <c r="B21" s="29" t="s">
        <v>27</v>
      </c>
      <c r="C21" s="30" t="s">
        <v>18</v>
      </c>
      <c r="D21" s="18" t="s">
        <v>3</v>
      </c>
      <c r="E21" s="18" t="s">
        <v>4</v>
      </c>
      <c r="F21" s="18" t="s">
        <v>5</v>
      </c>
      <c r="G21" s="18" t="s">
        <v>6</v>
      </c>
      <c r="H21" s="18" t="s">
        <v>7</v>
      </c>
      <c r="I21" s="18" t="s">
        <v>8</v>
      </c>
      <c r="J21" s="18" t="s">
        <v>9</v>
      </c>
      <c r="K21" s="18" t="s">
        <v>10</v>
      </c>
      <c r="L21" s="18" t="s">
        <v>11</v>
      </c>
      <c r="M21" s="18" t="s">
        <v>12</v>
      </c>
      <c r="N21" s="18" t="s">
        <v>13</v>
      </c>
      <c r="O21" s="18" t="s">
        <v>14</v>
      </c>
      <c r="P21" s="30" t="s">
        <v>15</v>
      </c>
    </row>
    <row r="22" spans="2:16" s="6" customFormat="1" ht="34.9" customHeight="1" x14ac:dyDescent="0.2">
      <c r="B22" s="31" t="s">
        <v>28</v>
      </c>
      <c r="C22" s="32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33">
        <f t="shared" ref="P22:P46" si="4">SUM(D22:O22)</f>
        <v>0</v>
      </c>
    </row>
    <row r="23" spans="2:16" s="6" customFormat="1" ht="34.9" customHeight="1" x14ac:dyDescent="0.2">
      <c r="B23" s="31" t="s">
        <v>29</v>
      </c>
      <c r="C23" s="32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33">
        <f t="shared" si="4"/>
        <v>0</v>
      </c>
    </row>
    <row r="24" spans="2:16" s="6" customFormat="1" ht="34.9" customHeight="1" x14ac:dyDescent="0.2">
      <c r="B24" s="31" t="s">
        <v>30</v>
      </c>
      <c r="C24" s="32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33">
        <f t="shared" si="4"/>
        <v>0</v>
      </c>
    </row>
    <row r="25" spans="2:16" s="6" customFormat="1" ht="34.9" customHeight="1" x14ac:dyDescent="0.2">
      <c r="B25" s="31" t="s">
        <v>31</v>
      </c>
      <c r="C25" s="32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33">
        <f t="shared" si="4"/>
        <v>0</v>
      </c>
    </row>
    <row r="26" spans="2:16" s="6" customFormat="1" ht="34.9" customHeight="1" x14ac:dyDescent="0.2">
      <c r="B26" s="31" t="s">
        <v>32</v>
      </c>
      <c r="C26" s="32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33">
        <f t="shared" si="4"/>
        <v>0</v>
      </c>
    </row>
    <row r="27" spans="2:16" s="6" customFormat="1" ht="34.9" customHeight="1" x14ac:dyDescent="0.2">
      <c r="B27" s="31" t="s">
        <v>33</v>
      </c>
      <c r="C27" s="32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33">
        <f t="shared" si="4"/>
        <v>0</v>
      </c>
    </row>
    <row r="28" spans="2:16" s="6" customFormat="1" ht="34.9" customHeight="1" x14ac:dyDescent="0.2">
      <c r="B28" s="31" t="s">
        <v>34</v>
      </c>
      <c r="C28" s="32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33">
        <f t="shared" si="4"/>
        <v>0</v>
      </c>
    </row>
    <row r="29" spans="2:16" s="6" customFormat="1" ht="34.9" customHeight="1" x14ac:dyDescent="0.2">
      <c r="B29" s="31" t="s">
        <v>35</v>
      </c>
      <c r="C29" s="32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33">
        <f t="shared" si="4"/>
        <v>0</v>
      </c>
    </row>
    <row r="30" spans="2:16" s="6" customFormat="1" ht="34.9" customHeight="1" x14ac:dyDescent="0.2">
      <c r="B30" s="31" t="s">
        <v>36</v>
      </c>
      <c r="C30" s="3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33">
        <f t="shared" si="4"/>
        <v>0</v>
      </c>
    </row>
    <row r="31" spans="2:16" s="6" customFormat="1" ht="34.9" customHeight="1" x14ac:dyDescent="0.2">
      <c r="B31" s="31" t="s">
        <v>37</v>
      </c>
      <c r="C31" s="32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33">
        <f t="shared" si="4"/>
        <v>0</v>
      </c>
    </row>
    <row r="32" spans="2:16" s="6" customFormat="1" ht="34.9" customHeight="1" x14ac:dyDescent="0.2">
      <c r="B32" s="31" t="s">
        <v>38</v>
      </c>
      <c r="C32" s="32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33">
        <f t="shared" si="4"/>
        <v>0</v>
      </c>
    </row>
    <row r="33" spans="2:16" s="6" customFormat="1" ht="34.9" customHeight="1" x14ac:dyDescent="0.2">
      <c r="B33" s="31" t="s">
        <v>39</v>
      </c>
      <c r="C33" s="32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33">
        <f t="shared" si="4"/>
        <v>0</v>
      </c>
    </row>
    <row r="34" spans="2:16" s="6" customFormat="1" ht="34.9" customHeight="1" x14ac:dyDescent="0.2">
      <c r="B34" s="31" t="s">
        <v>40</v>
      </c>
      <c r="C34" s="32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33">
        <f t="shared" si="4"/>
        <v>0</v>
      </c>
    </row>
    <row r="35" spans="2:16" s="6" customFormat="1" ht="34.9" customHeight="1" x14ac:dyDescent="0.2">
      <c r="B35" s="31" t="s">
        <v>41</v>
      </c>
      <c r="C35" s="32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33">
        <f t="shared" si="4"/>
        <v>0</v>
      </c>
    </row>
    <row r="36" spans="2:16" s="6" customFormat="1" ht="34.9" customHeight="1" x14ac:dyDescent="0.2">
      <c r="B36" s="31" t="s">
        <v>42</v>
      </c>
      <c r="C36" s="32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33">
        <f t="shared" si="4"/>
        <v>0</v>
      </c>
    </row>
    <row r="37" spans="2:16" s="6" customFormat="1" ht="34.9" customHeight="1" x14ac:dyDescent="0.2">
      <c r="B37" s="31" t="s">
        <v>43</v>
      </c>
      <c r="C37" s="32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33">
        <f t="shared" si="4"/>
        <v>0</v>
      </c>
    </row>
    <row r="38" spans="2:16" s="6" customFormat="1" ht="34.9" customHeight="1" x14ac:dyDescent="0.2">
      <c r="B38" s="31" t="s">
        <v>44</v>
      </c>
      <c r="C38" s="32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33">
        <f t="shared" si="4"/>
        <v>0</v>
      </c>
    </row>
    <row r="39" spans="2:16" s="6" customFormat="1" ht="34.9" customHeight="1" x14ac:dyDescent="0.2">
      <c r="B39" s="31" t="s">
        <v>45</v>
      </c>
      <c r="C39" s="32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33">
        <f t="shared" si="4"/>
        <v>0</v>
      </c>
    </row>
    <row r="40" spans="2:16" s="6" customFormat="1" ht="34.9" customHeight="1" x14ac:dyDescent="0.2">
      <c r="B40" s="31" t="s">
        <v>46</v>
      </c>
      <c r="C40" s="32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33">
        <f t="shared" si="4"/>
        <v>0</v>
      </c>
    </row>
    <row r="41" spans="2:16" s="6" customFormat="1" ht="34.9" customHeight="1" x14ac:dyDescent="0.2">
      <c r="B41" s="31" t="s">
        <v>47</v>
      </c>
      <c r="C41" s="32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33">
        <f t="shared" si="4"/>
        <v>0</v>
      </c>
    </row>
    <row r="42" spans="2:16" s="6" customFormat="1" ht="34.9" customHeight="1" x14ac:dyDescent="0.2">
      <c r="B42" s="31" t="s">
        <v>48</v>
      </c>
      <c r="C42" s="32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33">
        <f t="shared" si="4"/>
        <v>0</v>
      </c>
    </row>
    <row r="43" spans="2:16" s="6" customFormat="1" ht="34.9" customHeight="1" x14ac:dyDescent="0.2">
      <c r="B43" s="31" t="s">
        <v>49</v>
      </c>
      <c r="C43" s="32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33">
        <f t="shared" si="4"/>
        <v>0</v>
      </c>
    </row>
    <row r="44" spans="2:16" s="6" customFormat="1" ht="34.9" customHeight="1" x14ac:dyDescent="0.2">
      <c r="B44" s="31" t="s">
        <v>49</v>
      </c>
      <c r="C44" s="32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33">
        <f t="shared" si="4"/>
        <v>0</v>
      </c>
    </row>
    <row r="45" spans="2:16" s="6" customFormat="1" ht="34.9" customHeight="1" x14ac:dyDescent="0.2">
      <c r="B45" s="31" t="s">
        <v>49</v>
      </c>
      <c r="C45" s="32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33">
        <f t="shared" si="4"/>
        <v>0</v>
      </c>
    </row>
    <row r="46" spans="2:16" s="6" customFormat="1" ht="34.9" customHeight="1" x14ac:dyDescent="0.2">
      <c r="B46" s="31" t="s">
        <v>50</v>
      </c>
      <c r="C46" s="32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33">
        <f t="shared" si="4"/>
        <v>0</v>
      </c>
    </row>
    <row r="47" spans="2:16" s="6" customFormat="1" ht="34.9" customHeight="1" x14ac:dyDescent="0.2">
      <c r="B47" s="34" t="s">
        <v>51</v>
      </c>
      <c r="C47" s="35"/>
      <c r="D47" s="17">
        <f>SUBTOTAL(109,Expenses[Jan-xx])</f>
        <v>0</v>
      </c>
      <c r="E47" s="17">
        <f>SUBTOTAL(109,Expenses[Feb-xx])</f>
        <v>0</v>
      </c>
      <c r="F47" s="17">
        <f>SUBTOTAL(109,Expenses[Mar-xx])</f>
        <v>0</v>
      </c>
      <c r="G47" s="17">
        <f>SUBTOTAL(109,Expenses[Apr-xx])</f>
        <v>0</v>
      </c>
      <c r="H47" s="17">
        <f>SUBTOTAL(109,Expenses[May-xx])</f>
        <v>0</v>
      </c>
      <c r="I47" s="17">
        <f>SUBTOTAL(109,Expenses[Jun-xx])</f>
        <v>0</v>
      </c>
      <c r="J47" s="17">
        <f>SUBTOTAL(109,Expenses[Jul-xx])</f>
        <v>0</v>
      </c>
      <c r="K47" s="17">
        <f>SUBTOTAL(109,Expenses[Aug-xx])</f>
        <v>0</v>
      </c>
      <c r="L47" s="17">
        <f>SUBTOTAL(109,Expenses[Sep-xx])</f>
        <v>0</v>
      </c>
      <c r="M47" s="17">
        <f>SUBTOTAL(109,Expenses[Oct-xx])</f>
        <v>0</v>
      </c>
      <c r="N47" s="17">
        <f>SUBTOTAL(109,Expenses[Nov-xx])</f>
        <v>0</v>
      </c>
      <c r="O47" s="17">
        <f>SUBTOTAL(109,Expenses[Dec-xx])</f>
        <v>0</v>
      </c>
      <c r="P47" s="33">
        <f>SUBTOTAL(109,Expenses[Total])</f>
        <v>0</v>
      </c>
    </row>
    <row r="48" spans="2:16" s="6" customFormat="1" ht="34.9" customHeight="1" x14ac:dyDescent="0.2">
      <c r="B48" s="45" t="s">
        <v>27</v>
      </c>
      <c r="C48" s="46" t="s">
        <v>18</v>
      </c>
      <c r="D48" s="44" t="s">
        <v>3</v>
      </c>
      <c r="E48" s="18" t="s">
        <v>4</v>
      </c>
      <c r="F48" s="18" t="s">
        <v>5</v>
      </c>
      <c r="G48" s="18" t="s">
        <v>6</v>
      </c>
      <c r="H48" s="18" t="s">
        <v>7</v>
      </c>
      <c r="I48" s="18" t="s">
        <v>8</v>
      </c>
      <c r="J48" s="18" t="s">
        <v>9</v>
      </c>
      <c r="K48" s="18" t="s">
        <v>10</v>
      </c>
      <c r="L48" s="18" t="s">
        <v>11</v>
      </c>
      <c r="M48" s="18" t="s">
        <v>12</v>
      </c>
      <c r="N48" s="18" t="s">
        <v>13</v>
      </c>
      <c r="O48" s="18" t="s">
        <v>14</v>
      </c>
      <c r="P48" s="22" t="s">
        <v>15</v>
      </c>
    </row>
    <row r="49" spans="2:16" s="6" customFormat="1" ht="34.9" customHeight="1" x14ac:dyDescent="0.2">
      <c r="B49" s="31" t="s">
        <v>52</v>
      </c>
      <c r="C49" s="32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3">
        <f t="shared" ref="P49:P54" si="5">SUM(D49:O49)</f>
        <v>0</v>
      </c>
    </row>
    <row r="50" spans="2:16" s="6" customFormat="1" ht="34.9" customHeight="1" x14ac:dyDescent="0.2">
      <c r="B50" s="31" t="s">
        <v>53</v>
      </c>
      <c r="C50" s="32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3">
        <f t="shared" si="5"/>
        <v>0</v>
      </c>
    </row>
    <row r="51" spans="2:16" s="6" customFormat="1" ht="34.9" customHeight="1" x14ac:dyDescent="0.2">
      <c r="B51" s="31" t="s">
        <v>54</v>
      </c>
      <c r="C51" s="32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3">
        <f t="shared" si="5"/>
        <v>0</v>
      </c>
    </row>
    <row r="52" spans="2:16" s="6" customFormat="1" ht="34.9" customHeight="1" x14ac:dyDescent="0.2">
      <c r="B52" s="31" t="s">
        <v>55</v>
      </c>
      <c r="C52" s="32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3">
        <f t="shared" si="5"/>
        <v>0</v>
      </c>
    </row>
    <row r="53" spans="2:16" s="6" customFormat="1" ht="34.9" customHeight="1" x14ac:dyDescent="0.2">
      <c r="B53" s="31" t="s">
        <v>56</v>
      </c>
      <c r="C53" s="32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3">
        <f t="shared" si="5"/>
        <v>0</v>
      </c>
    </row>
    <row r="54" spans="2:16" s="6" customFormat="1" ht="34.9" customHeight="1" x14ac:dyDescent="0.2">
      <c r="B54" s="34" t="s">
        <v>57</v>
      </c>
      <c r="C54" s="32"/>
      <c r="D54" s="33">
        <f>Expenses[[#Totals],[Jan-xx]]+SUBTOTAL(109,CashPaidOut[Jan-xx])</f>
        <v>0</v>
      </c>
      <c r="E54" s="33">
        <f>Expenses[[#Totals],[Feb-xx]]+SUBTOTAL(109,CashPaidOut[Feb-xx])</f>
        <v>0</v>
      </c>
      <c r="F54" s="33">
        <f>Expenses[[#Totals],[Mar-xx]]+SUBTOTAL(109,CashPaidOut[Mar-xx])</f>
        <v>0</v>
      </c>
      <c r="G54" s="36">
        <f>Expenses[[#Totals],[Apr-xx]]+SUBTOTAL(109,CashPaidOut[Apr-xx])</f>
        <v>0</v>
      </c>
      <c r="H54" s="36">
        <f>Expenses[[#Totals],[May-xx]]+SUBTOTAL(109,CashPaidOut[May-xx])</f>
        <v>0</v>
      </c>
      <c r="I54" s="36">
        <f>Expenses[[#Totals],[Jun-xx]]+SUBTOTAL(109,CashPaidOut[Jun-xx])</f>
        <v>0</v>
      </c>
      <c r="J54" s="36">
        <f>Expenses[[#Totals],[Jul-xx]]+SUBTOTAL(109,CashPaidOut[Jul-xx])</f>
        <v>0</v>
      </c>
      <c r="K54" s="36">
        <f>Expenses[[#Totals],[Aug-xx]]+SUBTOTAL(109,CashPaidOut[Aug-xx])</f>
        <v>0</v>
      </c>
      <c r="L54" s="36">
        <f>Expenses[[#Totals],[Sep-xx]]+SUBTOTAL(109,CashPaidOut[Sep-xx])</f>
        <v>0</v>
      </c>
      <c r="M54" s="36">
        <f>Expenses[[#Totals],[Oct-xx]]+SUBTOTAL(109,CashPaidOut[Oct-xx])</f>
        <v>0</v>
      </c>
      <c r="N54" s="36">
        <f>Expenses[[#Totals],[Nov-xx]]+SUBTOTAL(109,CashPaidOut[Nov-xx])</f>
        <v>0</v>
      </c>
      <c r="O54" s="36">
        <f>Expenses[[#Totals],[Dec-xx]]+SUBTOTAL(109,CashPaidOut[Dec-xx])</f>
        <v>0</v>
      </c>
      <c r="P54" s="33">
        <f t="shared" si="5"/>
        <v>0</v>
      </c>
    </row>
    <row r="55" spans="2:16" s="6" customFormat="1" ht="34.9" customHeight="1" x14ac:dyDescent="0.2">
      <c r="B55" s="41" t="s">
        <v>58</v>
      </c>
      <c r="C55" s="10">
        <f>C19</f>
        <v>0</v>
      </c>
      <c r="D55" s="10">
        <f>D19-CashPaidOut[[#Totals],[Jan-xx]]</f>
        <v>0</v>
      </c>
      <c r="E55" s="10">
        <f>E19-CashPaidOut[[#Totals],[Feb-xx]]</f>
        <v>0</v>
      </c>
      <c r="F55" s="10">
        <f>F19-CashPaidOut[[#Totals],[Mar-xx]]</f>
        <v>0</v>
      </c>
      <c r="G55" s="10">
        <f>G19-CashPaidOut[[#Totals],[Apr-xx]]</f>
        <v>0</v>
      </c>
      <c r="H55" s="10">
        <f>H19-CashPaidOut[[#Totals],[May-xx]]</f>
        <v>0</v>
      </c>
      <c r="I55" s="10">
        <f>I19-CashPaidOut[[#Totals],[Jun-xx]]</f>
        <v>0</v>
      </c>
      <c r="J55" s="10">
        <f>J19-CashPaidOut[[#Totals],[Jul-xx]]</f>
        <v>0</v>
      </c>
      <c r="K55" s="10">
        <f>K19-CashPaidOut[[#Totals],[Aug-xx]]</f>
        <v>0</v>
      </c>
      <c r="L55" s="10">
        <f>L19-CashPaidOut[[#Totals],[Sep-xx]]</f>
        <v>0</v>
      </c>
      <c r="M55" s="10">
        <f>M19-CashPaidOut[[#Totals],[Oct-xx]]</f>
        <v>0</v>
      </c>
      <c r="N55" s="10">
        <f>N19-CashPaidOut[[#Totals],[Nov-xx]]</f>
        <v>0</v>
      </c>
      <c r="O55" s="10">
        <f>O19-CashPaidOut[[#Totals],[Dec-xx]]</f>
        <v>0</v>
      </c>
      <c r="P55" s="40"/>
    </row>
    <row r="56" spans="2:16" s="6" customFormat="1" ht="34.9" customHeight="1" x14ac:dyDescent="0.2">
      <c r="B56" s="24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</row>
    <row r="57" spans="2:16" x14ac:dyDescent="0.2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</row>
  </sheetData>
  <sheetProtection insertColumns="0" insertRows="0"/>
  <mergeCells count="2">
    <mergeCell ref="B2:P2"/>
    <mergeCell ref="B1:P1"/>
  </mergeCells>
  <phoneticPr fontId="0" type="noConversion"/>
  <conditionalFormatting sqref="C8:O8">
    <cfRule type="cellIs" dxfId="15" priority="1" stopIfTrue="1" operator="lessThanOrEqual">
      <formula>$C$5</formula>
    </cfRule>
  </conditionalFormatting>
  <dataValidations count="9">
    <dataValidation type="decimal" operator="lessThanOrEqual" allowBlank="1" showInputMessage="1" showErrorMessage="1" sqref="C19:O19 C55:O55" xr:uid="{00000000-0002-0000-0000-000003000000}">
      <formula1>10000000</formula1>
    </dataValidation>
    <dataValidation type="decimal" errorStyle="warning" operator="lessThanOrEqual" allowBlank="1" showInputMessage="1" showErrorMessage="1" error="Please enter a number greater than zero" sqref="P49:P53 P22:P46 P11:P17" xr:uid="{804F8EE7-2B0B-46DA-9875-BB1371E4AA2F}">
      <formula1>10000000</formula1>
    </dataValidation>
    <dataValidation allowBlank="1" showInputMessage="1" showErrorMessage="1" prompt="Enter details in table at right" sqref="B7" xr:uid="{3830027A-6EBE-4F38-85D2-C701F11E6CFA}"/>
    <dataValidation allowBlank="1" showInputMessage="1" showErrorMessage="1" prompt="Enter details in Cash Receipts table below" sqref="B9" xr:uid="{DF3A80CC-4543-46BA-A64A-F2B21C703A6C}"/>
    <dataValidation allowBlank="1" showInputMessage="1" showErrorMessage="1" prompt="Enter details in Expenses table below and in Cash Paid Out table starting in cell B47" sqref="B20" xr:uid="{65B94BE2-9355-4B1B-8361-9D9CE86535DE}"/>
    <dataValidation allowBlank="1" showInputMessage="1" showErrorMessage="1" prompt="Enter details in Other Operating Data table below" sqref="B56" xr:uid="{47453186-77C9-4FD0-AF82-0C218D8785B9}"/>
    <dataValidation allowBlank="1" showInputMessage="1" sqref="D56:O56" xr:uid="{850D6EE5-2289-46E1-875A-162398F1BDB6}"/>
    <dataValidation operator="lessThanOrEqual" allowBlank="1" showInputMessage="1" showErrorMessage="1" error="Please enter a number greater than zero." sqref="P56" xr:uid="{D2A17DC1-E6CB-4A1C-B917-B2258C4313DD}"/>
    <dataValidation type="decimal" allowBlank="1" showInputMessage="1" showErrorMessage="1" sqref="D11:O17 D22:O46 D49:O53" xr:uid="{84CAE0E0-3152-4547-A5F1-AF50A835ACC2}">
      <formula1>-10000000</formula1>
      <formula2>10000000</formula2>
    </dataValidation>
  </dataValidations>
  <printOptions horizontalCentered="1"/>
  <pageMargins left="0" right="0" top="0.5" bottom="0.25" header="0" footer="0"/>
  <pageSetup scale="84" orientation="landscape" r:id="rId1"/>
  <headerFooter alignWithMargins="0"/>
  <ignoredErrors>
    <ignoredError sqref="P22:P46" emptyCellReference="1"/>
  </ignoredErrors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B1:R55"/>
  <sheetViews>
    <sheetView showGridLines="0" zoomScaleNormal="100" zoomScaleSheetLayoutView="50" workbookViewId="0"/>
  </sheetViews>
  <sheetFormatPr defaultColWidth="9.33203125" defaultRowHeight="11.25" x14ac:dyDescent="0.2"/>
  <cols>
    <col min="1" max="1" width="5.6640625" style="3" customWidth="1"/>
    <col min="2" max="12" width="20.6640625" style="3" customWidth="1"/>
    <col min="13" max="13" width="5.6640625" style="3" customWidth="1"/>
    <col min="14" max="15" width="15.6640625" style="3" customWidth="1"/>
    <col min="16" max="16384" width="9.33203125" style="3"/>
  </cols>
  <sheetData>
    <row r="1" spans="2:18" ht="25.15" customHeight="1" x14ac:dyDescent="0.4"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2:18" ht="60" customHeight="1" x14ac:dyDescent="0.2">
      <c r="B2" s="50" t="s">
        <v>59</v>
      </c>
      <c r="C2" s="51"/>
      <c r="D2" s="51"/>
      <c r="E2" s="51"/>
      <c r="F2" s="51"/>
      <c r="G2" s="16">
        <f>[0]!Cash_minimum</f>
        <v>0</v>
      </c>
      <c r="H2" s="13"/>
      <c r="I2" s="13"/>
      <c r="J2" s="11"/>
      <c r="K2" s="11"/>
      <c r="L2" s="12"/>
      <c r="M2" s="5"/>
      <c r="N2" s="5"/>
      <c r="O2" s="5"/>
      <c r="P2" s="5"/>
      <c r="Q2" s="5"/>
      <c r="R2" s="5"/>
    </row>
    <row r="3" spans="2:18" ht="25.1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2:18" ht="25.15" customHeight="1" x14ac:dyDescent="0.2">
      <c r="C4" s="5"/>
      <c r="D4" s="5"/>
      <c r="E4" s="5"/>
      <c r="F4" s="5"/>
      <c r="G4" s="5"/>
      <c r="H4" s="5"/>
      <c r="I4" s="5"/>
      <c r="J4" s="5"/>
      <c r="K4" s="5"/>
      <c r="L4" s="5"/>
      <c r="M4" s="5"/>
      <c r="O4" s="5"/>
      <c r="P4" s="5"/>
      <c r="Q4" s="5"/>
      <c r="R4" s="5"/>
    </row>
    <row r="5" spans="2:18" ht="25.15" customHeight="1" x14ac:dyDescent="0.2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2:18" ht="25.15" customHeight="1" x14ac:dyDescent="0.2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18" ht="25.15" customHeight="1" x14ac:dyDescent="0.2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2:18" ht="25.15" customHeight="1" x14ac:dyDescent="0.2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2:18" ht="25.15" customHeight="1" x14ac:dyDescent="0.2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2:18" ht="25.15" customHeight="1" x14ac:dyDescent="0.2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2:18" ht="25.15" customHeight="1" x14ac:dyDescent="0.2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2:18" ht="25.15" customHeight="1" x14ac:dyDescent="0.2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25.15" customHeight="1" x14ac:dyDescent="0.2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2:18" ht="25.15" customHeight="1" x14ac:dyDescent="0.2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2:18" ht="25.15" customHeight="1" x14ac:dyDescent="0.2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2:18" ht="25.15" customHeight="1" x14ac:dyDescent="0.2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3:18" ht="25.15" customHeight="1" x14ac:dyDescent="0.2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3:18" ht="25.15" customHeight="1" x14ac:dyDescent="0.2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3:18" ht="25.15" customHeight="1" x14ac:dyDescent="0.2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3:18" ht="25.15" customHeight="1" x14ac:dyDescent="0.2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3:18" ht="25.15" customHeight="1" x14ac:dyDescent="0.2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3:18" ht="25.15" customHeight="1" x14ac:dyDescent="0.2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3:18" ht="25.15" customHeight="1" x14ac:dyDescent="0.2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3:18" ht="25.15" customHeight="1" x14ac:dyDescent="0.2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3:18" ht="25.15" customHeight="1" x14ac:dyDescent="0.2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3:18" ht="25.15" customHeight="1" x14ac:dyDescent="0.2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3:18" ht="25.15" customHeight="1" x14ac:dyDescent="0.2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3:18" ht="25.15" customHeight="1" x14ac:dyDescent="0.2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3:18" ht="25.15" customHeight="1" x14ac:dyDescent="0.2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3:18" ht="25.15" customHeight="1" x14ac:dyDescent="0.2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3:18" ht="25.15" customHeight="1" x14ac:dyDescent="0.2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3:18" ht="25.15" customHeight="1" x14ac:dyDescent="0.2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3:4" ht="25.15" customHeight="1" x14ac:dyDescent="0.2"/>
    <row r="34" spans="3:4" ht="25.15" customHeight="1" x14ac:dyDescent="0.2"/>
    <row r="35" spans="3:4" ht="25.15" customHeight="1" x14ac:dyDescent="0.2">
      <c r="C35" s="2"/>
      <c r="D35" s="4"/>
    </row>
    <row r="36" spans="3:4" ht="25.15" customHeight="1" x14ac:dyDescent="0.2"/>
    <row r="37" spans="3:4" ht="25.15" customHeight="1" x14ac:dyDescent="0.2"/>
    <row r="38" spans="3:4" ht="25.15" customHeight="1" x14ac:dyDescent="0.2"/>
    <row r="39" spans="3:4" ht="25.15" customHeight="1" x14ac:dyDescent="0.2"/>
    <row r="40" spans="3:4" ht="25.15" customHeight="1" x14ac:dyDescent="0.2"/>
    <row r="41" spans="3:4" ht="25.15" customHeight="1" x14ac:dyDescent="0.2"/>
    <row r="42" spans="3:4" ht="25.15" customHeight="1" x14ac:dyDescent="0.2"/>
    <row r="43" spans="3:4" ht="25.15" customHeight="1" x14ac:dyDescent="0.2"/>
    <row r="44" spans="3:4" ht="25.15" customHeight="1" x14ac:dyDescent="0.2"/>
    <row r="45" spans="3:4" ht="25.15" customHeight="1" x14ac:dyDescent="0.2"/>
    <row r="46" spans="3:4" ht="25.15" customHeight="1" x14ac:dyDescent="0.2"/>
    <row r="47" spans="3:4" ht="25.15" customHeight="1" x14ac:dyDescent="0.2"/>
    <row r="48" spans="3:4" ht="25.15" customHeight="1" x14ac:dyDescent="0.2"/>
    <row r="49" spans="3:4" ht="25.15" customHeight="1" x14ac:dyDescent="0.2"/>
    <row r="50" spans="3:4" ht="25.15" customHeight="1" x14ac:dyDescent="0.2"/>
    <row r="51" spans="3:4" ht="25.15" customHeight="1" x14ac:dyDescent="0.2"/>
    <row r="52" spans="3:4" ht="25.15" customHeight="1" x14ac:dyDescent="0.2"/>
    <row r="53" spans="3:4" ht="25.15" customHeight="1" x14ac:dyDescent="0.2"/>
    <row r="54" spans="3:4" ht="25.15" customHeight="1" x14ac:dyDescent="0.4">
      <c r="C54" s="49"/>
      <c r="D54" s="49"/>
    </row>
    <row r="55" spans="3:4" ht="10.15" customHeight="1" x14ac:dyDescent="0.2"/>
  </sheetData>
  <mergeCells count="2">
    <mergeCell ref="C54:D54"/>
    <mergeCell ref="B2:F2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f073fbe8-cd14-421d-b654-f7fcf33797cd" xsi:nil="true"/>
    <ContractExpirationDate xmlns="f073fbe8-cd14-421d-b654-f7fcf33797cd" xsi:nil="true"/>
    <lea0a31e817248899d4c7be80015971d xmlns="f073fbe8-cd14-421d-b654-f7fcf33797cd">
      <Terms xmlns="http://schemas.microsoft.com/office/infopath/2007/PartnerControls"/>
    </lea0a31e817248899d4c7be80015971d>
    <g7663e614b724fe8a327add83b6f8fb9 xmlns="f073fbe8-cd14-421d-b654-f7fcf33797cd">
      <Terms xmlns="http://schemas.microsoft.com/office/infopath/2007/PartnerControls"/>
    </g7663e614b724fe8a327add83b6f8fb9>
    <DossierStatus xmlns="f073fbe8-cd14-421d-b654-f7fcf33797cd" xsi:nil="true"/>
    <DossierOwner xmlns="f073fbe8-cd14-421d-b654-f7fcf33797cd">
      <UserInfo>
        <DisplayName/>
        <AccountId xsi:nil="true"/>
        <AccountType/>
      </UserInfo>
    </DossierOwner>
    <ContractDate xmlns="f073fbe8-cd14-421d-b654-f7fcf33797cd" xsi:nil="true"/>
    <MailPreviewData xmlns="f073fbe8-cd14-421d-b654-f7fcf33797cd" xsi:nil="true"/>
    <lcf76f155ced4ddcb4097134ff3c332f xmlns="18cad988-1117-4da2-9673-3e82961b493c">
      <Terms xmlns="http://schemas.microsoft.com/office/infopath/2007/PartnerControls"/>
    </lcf76f155ced4ddcb4097134ff3c332f>
    <_dlc_DocId xmlns="f073fbe8-cd14-421d-b654-f7fcf33797cd">HMCA7K5WVZU6-1482376764-240481</_dlc_DocId>
    <_dlc_DocIdUrl xmlns="f073fbe8-cd14-421d-b654-f7fcf33797cd">
      <Url>https://allianzms.sharepoint.com/teams/ID0002-4654994/_layouts/15/DocIdRedir.aspx?ID=HMCA7K5WVZU6-1482376764-240481</Url>
      <Description>HMCA7K5WVZU6-1482376764-240481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4D8E7A87900347BD2A1998CCBA131D" ma:contentTypeVersion="43" ma:contentTypeDescription="Create a new document." ma:contentTypeScope="" ma:versionID="b43ccd04594cc56079b79b2f68a9865f">
  <xsd:schema xmlns:xsd="http://www.w3.org/2001/XMLSchema" xmlns:xs="http://www.w3.org/2001/XMLSchema" xmlns:p="http://schemas.microsoft.com/office/2006/metadata/properties" xmlns:ns1="http://schemas.microsoft.com/sharepoint/v3" xmlns:ns2="f073fbe8-cd14-421d-b654-f7fcf33797cd" xmlns:ns3="18cad988-1117-4da2-9673-3e82961b493c" targetNamespace="http://schemas.microsoft.com/office/2006/metadata/properties" ma:root="true" ma:fieldsID="f7d48a96bb9d5bcf941c7853edacd564" ns1:_="" ns2:_="" ns3:_="">
    <xsd:import namespace="http://schemas.microsoft.com/sharepoint/v3"/>
    <xsd:import namespace="f073fbe8-cd14-421d-b654-f7fcf33797cd"/>
    <xsd:import namespace="18cad988-1117-4da2-9673-3e82961b49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MailPreviewData" minOccurs="0"/>
                <xsd:element ref="ns2:g7663e614b724fe8a327add83b6f8fb9" minOccurs="0"/>
                <xsd:element ref="ns2:TaxCatchAll" minOccurs="0"/>
                <xsd:element ref="ns2:TaxCatchAllLabel" minOccurs="0"/>
                <xsd:element ref="ns2:DossierOwner" minOccurs="0"/>
                <xsd:element ref="ns2:DossierStatus" minOccurs="0"/>
                <xsd:element ref="ns2:ContractExpirationDate" minOccurs="0"/>
                <xsd:element ref="ns2:ContractDate" minOccurs="0"/>
                <xsd:element ref="ns2:lea0a31e817248899d4c7be80015971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73fbe8-cd14-421d-b654-f7fcf33797c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MailPreviewData" ma:index="11" nillable="true" ma:displayName="Mail Preview" ma:description="File preview for harmonie" ma:hidden="true" ma:internalName="MailPreviewData" ma:readOnly="false">
      <xsd:simpleType>
        <xsd:restriction base="dms:Note"/>
      </xsd:simpleType>
    </xsd:element>
    <xsd:element name="g7663e614b724fe8a327add83b6f8fb9" ma:index="12" nillable="true" ma:taxonomy="true" ma:internalName="g7663e614b724fe8a327add83b6f8fb9" ma:taxonomyFieldName="Document_Class" ma:displayName="Document Class" ma:fieldId="{07663e61-4b72-4fe8-a327-add83b6f8fb9}" ma:sspId="10820af1-e82f-496e-bbcb-d9502914b7b2" ma:termSetId="a8fe5516-3f25-4a18-9fe8-9ec61fcfeb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c653446c-77bb-4a96-ad00-4ec20eceb4f9}" ma:internalName="TaxCatchAll" ma:showField="CatchAllData" ma:web="f073fbe8-cd14-421d-b654-f7fcf33797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c653446c-77bb-4a96-ad00-4ec20eceb4f9}" ma:internalName="TaxCatchAllLabel" ma:readOnly="true" ma:showField="CatchAllDataLabel" ma:web="f073fbe8-cd14-421d-b654-f7fcf33797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ssierOwner" ma:index="16" nillable="true" ma:displayName="Dossier owner(s)" ma:description="Person(s) owning the dossier." ma:hidden="true" ma:internalName="Dossier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ssierStatus" ma:index="17" nillable="true" ma:displayName="Dossier Status" ma:description="Indicate the status of the dossier." ma:hidden="true" ma:internalName="DossierStatus" ma:readOnly="false">
      <xsd:simpleType>
        <xsd:restriction base="dms:Choice">
          <xsd:enumeration value="Open"/>
          <xsd:enumeration value="Closed"/>
        </xsd:restriction>
      </xsd:simpleType>
    </xsd:element>
    <xsd:element name="ContractExpirationDate" ma:index="18" nillable="true" ma:displayName="Expiry Date" ma:description="The formal expiration date of the subject, either according to the contractual agreement or because a termination has become (legally) effective. " ma:format="DateOnly" ma:hidden="true" ma:internalName="ContractExpirationDate" ma:readOnly="false">
      <xsd:simpleType>
        <xsd:restriction base="dms:DateTime"/>
      </xsd:simpleType>
    </xsd:element>
    <xsd:element name="ContractDate" ma:index="19" nillable="true" ma:displayName="Contract Date" ma:description="Date when the contract has been closed." ma:format="DateOnly" ma:hidden="true" ma:internalName="ContractDate" ma:readOnly="false">
      <xsd:simpleType>
        <xsd:restriction base="dms:DateTime"/>
      </xsd:simpleType>
    </xsd:element>
    <xsd:element name="lea0a31e817248899d4c7be80015971d" ma:index="20" nillable="true" ma:taxonomy="true" ma:internalName="lea0a31e817248899d4c7be80015971d" ma:taxonomyFieldName="Contract_Type" ma:displayName="Contract Type" ma:fieldId="{5ea0a31e-8172-4889-9d4c-7be80015971d}" ma:sspId="10820af1-e82f-496e-bbcb-d9502914b7b2" ma:termSetId="70805c8f-f58a-429f-b5cb-62c5b6dc552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ad988-1117-4da2-9673-3e82961b49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10820af1-e82f-496e-bbcb-d9502914b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3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BF31F14-CD51-40AC-8477-30822A41751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78FF22DD-AE45-4CA9-8BD9-E5C44E79E3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60EC1B-7D98-42A1-800C-ED1AF18076E7}"/>
</file>

<file path=customXml/itemProps4.xml><?xml version="1.0" encoding="utf-8"?>
<ds:datastoreItem xmlns:ds="http://schemas.openxmlformats.org/officeDocument/2006/customXml" ds:itemID="{DE37929B-E7B0-4050-A08A-66A50AFA3A7D}"/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TM16410107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Cash flow</vt:lpstr>
      <vt:lpstr>Cash flow chart</vt:lpstr>
      <vt:lpstr>Cash_beginning</vt:lpstr>
      <vt:lpstr>Cash_minimum</vt:lpstr>
      <vt:lpstr>'Cash flow'!Print_Titles</vt:lpstr>
      <vt:lpstr>Start_date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2023-05-17T07:03:08Z</dcterms:created>
  <dcterms:modified xsi:type="dcterms:W3CDTF">2023-05-17T14:07:20Z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0x010100654D8E7A87900347BD2A1998CCBA131D</vt:lpwstr>
  </property>
  <property fmtid="{D5CDD505-2E9C-101B-9397-08002B2CF9AE}" pid="3" name="MSIP_Label_ce5f591a-3248-43e9-9b70-1ad50135772d_Enabled">
    <vt:lpwstr>true</vt:lpwstr>
  </property>
  <property fmtid="{D5CDD505-2E9C-101B-9397-08002B2CF9AE}" pid="4" name="MSIP_Label_ce5f591a-3248-43e9-9b70-1ad50135772d_SetDate">
    <vt:lpwstr>2023-05-17T09:42:29Z</vt:lpwstr>
  </property>
  <property fmtid="{D5CDD505-2E9C-101B-9397-08002B2CF9AE}" pid="5" name="MSIP_Label_ce5f591a-3248-43e9-9b70-1ad50135772d_Method">
    <vt:lpwstr>Privileged</vt:lpwstr>
  </property>
  <property fmtid="{D5CDD505-2E9C-101B-9397-08002B2CF9AE}" pid="6" name="MSIP_Label_ce5f591a-3248-43e9-9b70-1ad50135772d_Name">
    <vt:lpwstr>ce5f591a-3248-43e9-9b70-1ad50135772d</vt:lpwstr>
  </property>
  <property fmtid="{D5CDD505-2E9C-101B-9397-08002B2CF9AE}" pid="7" name="MSIP_Label_ce5f591a-3248-43e9-9b70-1ad50135772d_SiteId">
    <vt:lpwstr>6e06e42d-6925-47c6-b9e7-9581c7ca302a</vt:lpwstr>
  </property>
  <property fmtid="{D5CDD505-2E9C-101B-9397-08002B2CF9AE}" pid="8" name="MSIP_Label_ce5f591a-3248-43e9-9b70-1ad50135772d_ActionId">
    <vt:lpwstr>cec9aa8c-3bec-47e2-b442-8331a3c56729</vt:lpwstr>
  </property>
  <property fmtid="{D5CDD505-2E9C-101B-9397-08002B2CF9AE}" pid="9" name="MSIP_Label_ce5f591a-3248-43e9-9b70-1ad50135772d_ContentBits">
    <vt:lpwstr>0</vt:lpwstr>
  </property>
  <property fmtid="{D5CDD505-2E9C-101B-9397-08002B2CF9AE}" pid="10" name="_dlc_DocIdItemGuid">
    <vt:lpwstr>a2edfaee-02d1-475d-b55a-aa301788f666</vt:lpwstr>
  </property>
  <property fmtid="{D5CDD505-2E9C-101B-9397-08002B2CF9AE}" pid="11" name="DossierDepartment">
    <vt:lpwstr/>
  </property>
  <property fmtid="{D5CDD505-2E9C-101B-9397-08002B2CF9AE}" pid="12" name="AllianzContractingParties">
    <vt:lpwstr/>
  </property>
  <property fmtid="{D5CDD505-2E9C-101B-9397-08002B2CF9AE}" pid="13" name="MediaServiceImageTags">
    <vt:lpwstr/>
  </property>
  <property fmtid="{D5CDD505-2E9C-101B-9397-08002B2CF9AE}" pid="14" name="Contract_Type">
    <vt:lpwstr/>
  </property>
  <property fmtid="{D5CDD505-2E9C-101B-9397-08002B2CF9AE}" pid="15" name="dc63062439de4820aaadfa769e50bdf7">
    <vt:lpwstr/>
  </property>
  <property fmtid="{D5CDD505-2E9C-101B-9397-08002B2CF9AE}" pid="16" name="Document_Class">
    <vt:lpwstr/>
  </property>
  <property fmtid="{D5CDD505-2E9C-101B-9397-08002B2CF9AE}" pid="17" name="k4db093f2d1c4c91b02c240d36136c74">
    <vt:lpwstr/>
  </property>
</Properties>
</file>